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055" activeTab="0"/>
  </bookViews>
  <sheets>
    <sheet name="Rates" sheetId="1" r:id="rId1"/>
    <sheet name="Components 10-11" sheetId="2" r:id="rId2"/>
    <sheet name="UNIV Benefit Pools and Targets" sheetId="3" r:id="rId3"/>
    <sheet name="OSURF Benefit Pools and Targe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<sst xmlns="http://schemas.openxmlformats.org/spreadsheetml/2006/main" count="423" uniqueCount="170">
  <si>
    <t>FOR UNIVERSITY (SEPARATE RATES FOR HOSPITALS)</t>
  </si>
  <si>
    <t>RATE 1</t>
  </si>
  <si>
    <t>RATE 2</t>
  </si>
  <si>
    <t>RATE 3</t>
  </si>
  <si>
    <t>RATE 4</t>
  </si>
  <si>
    <t>RATE 5</t>
  </si>
  <si>
    <t>RATE 6</t>
  </si>
  <si>
    <t>RATE 7</t>
  </si>
  <si>
    <t>FACULTY</t>
  </si>
  <si>
    <t>UNCLASSIFIED</t>
  </si>
  <si>
    <t>CLASSIFIED</t>
  </si>
  <si>
    <t>NON-STUDENT</t>
  </si>
  <si>
    <t>STUDENT</t>
  </si>
  <si>
    <t>POST DOC</t>
  </si>
  <si>
    <t>GA STUDENT</t>
  </si>
  <si>
    <t>STRS</t>
  </si>
  <si>
    <t>PERS</t>
  </si>
  <si>
    <t>MEDICARE</t>
  </si>
  <si>
    <t>MEDICAL</t>
  </si>
  <si>
    <t>GROUP LIFE</t>
  </si>
  <si>
    <t>LT DISABILITY</t>
  </si>
  <si>
    <t>UNEMPLOYMENT COMP.</t>
  </si>
  <si>
    <t>WORKERS COMP</t>
  </si>
  <si>
    <t>GROUP VISION</t>
  </si>
  <si>
    <t>GROUP DENTAL</t>
  </si>
  <si>
    <t>STUDENT INSURANCE</t>
  </si>
  <si>
    <t>EMPLOYEE TUITION</t>
  </si>
  <si>
    <t>PUBLISHED RATE</t>
  </si>
  <si>
    <t>Rate</t>
  </si>
  <si>
    <t>FOR HOSPITALS (SEPARATE RATES FOR UNIVERSITY)</t>
  </si>
  <si>
    <t>RATE 11</t>
  </si>
  <si>
    <t>RATE 12</t>
  </si>
  <si>
    <t>RATE 13</t>
  </si>
  <si>
    <t>RATE 14</t>
  </si>
  <si>
    <t>RATE 15</t>
  </si>
  <si>
    <t>RATE 16</t>
  </si>
  <si>
    <t>RATE 17</t>
  </si>
  <si>
    <t>Rate 1</t>
  </si>
  <si>
    <t>Rate 2</t>
  </si>
  <si>
    <t>Rate 3</t>
  </si>
  <si>
    <t>Rate 4</t>
  </si>
  <si>
    <t>Rate 5</t>
  </si>
  <si>
    <t>Rate 6</t>
  </si>
  <si>
    <t>Rate 7</t>
  </si>
  <si>
    <t>Faculty</t>
  </si>
  <si>
    <t>Unclassified</t>
  </si>
  <si>
    <t>Student</t>
  </si>
  <si>
    <t>Subtotal</t>
  </si>
  <si>
    <t>Prime Care Advantage</t>
  </si>
  <si>
    <t>Prime Advantage Plus</t>
  </si>
  <si>
    <t>Prime Advantage Value</t>
  </si>
  <si>
    <t>Independent Choice Plan</t>
  </si>
  <si>
    <t>Out-Of-Area Plan</t>
  </si>
  <si>
    <t>DEPENDENT TUITION</t>
  </si>
  <si>
    <t>BENEFITS OVERHEAD RATES</t>
  </si>
  <si>
    <t>FY06</t>
  </si>
  <si>
    <t>OVERHEAD</t>
  </si>
  <si>
    <t>(FY05 - FY04)</t>
  </si>
  <si>
    <t>PERCENT</t>
  </si>
  <si>
    <t>COMPOSITE</t>
  </si>
  <si>
    <t>UNIVERSITY</t>
  </si>
  <si>
    <t>DIFFERENCE</t>
  </si>
  <si>
    <t>CHANGE</t>
  </si>
  <si>
    <t>A &amp; P</t>
  </si>
  <si>
    <t>CCS</t>
  </si>
  <si>
    <t>Non-student</t>
  </si>
  <si>
    <t>Post Doc Fellows</t>
  </si>
  <si>
    <t>GA Students</t>
  </si>
  <si>
    <t>HOSPITAL</t>
  </si>
  <si>
    <t>OSU Research Foundation</t>
  </si>
  <si>
    <t>Student, Grad, Fellow Combined</t>
  </si>
  <si>
    <r>
      <t>FY 2010 - 2011</t>
    </r>
    <r>
      <rPr>
        <b/>
        <vertAlign val="superscript"/>
        <sz val="16"/>
        <rFont val="Garamond"/>
        <family val="1"/>
      </rPr>
      <t>1</t>
    </r>
  </si>
  <si>
    <r>
      <t xml:space="preserve">FY11 </t>
    </r>
    <r>
      <rPr>
        <b/>
        <u val="single"/>
        <vertAlign val="superscript"/>
        <sz val="13"/>
        <rFont val="Garamond"/>
        <family val="1"/>
      </rPr>
      <t>1</t>
    </r>
  </si>
  <si>
    <r>
      <t xml:space="preserve">FY11 </t>
    </r>
    <r>
      <rPr>
        <b/>
        <u val="single"/>
        <vertAlign val="superscript"/>
        <sz val="13"/>
        <rFont val="Garamond"/>
        <family val="1"/>
      </rPr>
      <t>2</t>
    </r>
  </si>
  <si>
    <r>
      <t>1</t>
    </r>
    <r>
      <rPr>
        <sz val="13"/>
        <rFont val="Garamond"/>
        <family val="1"/>
      </rPr>
      <t xml:space="preserve"> - FY10 Composite rates effective October 1st, 2010 through Sept 30th, 2011.</t>
    </r>
  </si>
  <si>
    <r>
      <t xml:space="preserve">2  </t>
    </r>
    <r>
      <rPr>
        <sz val="13"/>
        <rFont val="Times New Roman"/>
        <family val="1"/>
      </rPr>
      <t>- OSURF Composite rates effective July 1</t>
    </r>
    <r>
      <rPr>
        <vertAlign val="superscript"/>
        <sz val="13"/>
        <rFont val="Times New Roman"/>
        <family val="1"/>
      </rPr>
      <t>st</t>
    </r>
    <r>
      <rPr>
        <sz val="13"/>
        <rFont val="Times New Roman"/>
        <family val="1"/>
      </rPr>
      <t>, 2010 through June 30</t>
    </r>
    <r>
      <rPr>
        <vertAlign val="superscript"/>
        <sz val="13"/>
        <rFont val="Times New Roman"/>
        <family val="1"/>
      </rPr>
      <t>th</t>
    </r>
    <r>
      <rPr>
        <sz val="13"/>
        <rFont val="Times New Roman"/>
        <family val="1"/>
      </rPr>
      <t xml:space="preserve">, 2011 </t>
    </r>
  </si>
  <si>
    <t>BENEFIT COMPOSITE RATES AND COMPONENTS FOR 2010-11</t>
  </si>
  <si>
    <t>Prime Care Connect</t>
  </si>
  <si>
    <t>FY11</t>
  </si>
  <si>
    <t>PR Value</t>
  </si>
  <si>
    <t>Description</t>
  </si>
  <si>
    <t>Factor (%)</t>
  </si>
  <si>
    <t>OSURF (590000)</t>
  </si>
  <si>
    <t>60022</t>
  </si>
  <si>
    <t>9 Month Regular Faculty</t>
  </si>
  <si>
    <t>9 Month Reg Research Track</t>
  </si>
  <si>
    <t>60026</t>
  </si>
  <si>
    <t>9 Month Reg Clinical Track</t>
  </si>
  <si>
    <t>60033</t>
  </si>
  <si>
    <t>12 Month Regular Faculty</t>
  </si>
  <si>
    <t>12 Month Reg Research Track</t>
  </si>
  <si>
    <t>60036</t>
  </si>
  <si>
    <t>12 Month Reg Clinical Track</t>
  </si>
  <si>
    <t>60044</t>
  </si>
  <si>
    <t>Unclassified Regular&gt;=50%</t>
  </si>
  <si>
    <t>60045</t>
  </si>
  <si>
    <t>Post Doc Researcher&gt;=50%</t>
  </si>
  <si>
    <t>60046</t>
  </si>
  <si>
    <t>Associate/Scientist</t>
  </si>
  <si>
    <t>60047</t>
  </si>
  <si>
    <t>Unclassified Staff Overtime</t>
  </si>
  <si>
    <t>60055</t>
  </si>
  <si>
    <t>Classified Reg Sal/Hrly&gt;=50%</t>
  </si>
  <si>
    <t>60057</t>
  </si>
  <si>
    <t>Classified Staff Overtime</t>
  </si>
  <si>
    <t>60071</t>
  </si>
  <si>
    <t>Faculty Temp/Term Non BE</t>
  </si>
  <si>
    <t>60072</t>
  </si>
  <si>
    <t>Faculty (Temp)/Term BE&gt;=70%</t>
  </si>
  <si>
    <t>60073</t>
  </si>
  <si>
    <t>Clinical Inst House Staff&gt;=50%</t>
  </si>
  <si>
    <t>60074</t>
  </si>
  <si>
    <t>Clinical Inst House Staff&lt;50%</t>
  </si>
  <si>
    <t>60075</t>
  </si>
  <si>
    <t>Auxiliary Clinical&gt;=50%</t>
  </si>
  <si>
    <t>60081</t>
  </si>
  <si>
    <t>Unclassified Temp or &lt;50%</t>
  </si>
  <si>
    <t>60082</t>
  </si>
  <si>
    <t>Unclassified Term or &gt;=75%</t>
  </si>
  <si>
    <t>60083</t>
  </si>
  <si>
    <t>Classified Temp or &lt;50%</t>
  </si>
  <si>
    <t>60091</t>
  </si>
  <si>
    <t>Graduate Teaching Associate</t>
  </si>
  <si>
    <t>60092</t>
  </si>
  <si>
    <t>Graduate Research Associate</t>
  </si>
  <si>
    <t>60093</t>
  </si>
  <si>
    <t>Graduate Admin Associate</t>
  </si>
  <si>
    <t>9 Month OSURF Faculty-RT</t>
  </si>
  <si>
    <t>12 Month OSURF Faculty-RT</t>
  </si>
  <si>
    <t>Admin &amp; Prof OSURF Staff-RT</t>
  </si>
  <si>
    <t>CCS OSURF Staff - RT</t>
  </si>
  <si>
    <t>OSURF Grad Students - RT</t>
  </si>
  <si>
    <t>OSURF Students - RT</t>
  </si>
  <si>
    <t>Faculty Special OSURF-RT</t>
  </si>
  <si>
    <t>Non Stdt Temp OSURF - RT</t>
  </si>
  <si>
    <t>Post Doc OSURF - RT</t>
  </si>
  <si>
    <t>60111</t>
  </si>
  <si>
    <t>Additional Pay w/o Retirement</t>
  </si>
  <si>
    <t>60112</t>
  </si>
  <si>
    <t>Staff Awards</t>
  </si>
  <si>
    <t>60113</t>
  </si>
  <si>
    <t>Student Awards</t>
  </si>
  <si>
    <t>60121</t>
  </si>
  <si>
    <t>Additional Pay w/Retirement</t>
  </si>
  <si>
    <t>60122</t>
  </si>
  <si>
    <t>Supplemental Compensation</t>
  </si>
  <si>
    <t>60123</t>
  </si>
  <si>
    <t>Off-Duty Quarter Support</t>
  </si>
  <si>
    <t>60131</t>
  </si>
  <si>
    <t>Student (non-GA/non-FWSP)</t>
  </si>
  <si>
    <t>60132</t>
  </si>
  <si>
    <t>Student Overtime</t>
  </si>
  <si>
    <t>60135</t>
  </si>
  <si>
    <t>Under Enrolled/Non Fee Pd Stdt</t>
  </si>
  <si>
    <t>60155</t>
  </si>
  <si>
    <t>Student Federal Workstudy</t>
  </si>
  <si>
    <t>60156</t>
  </si>
  <si>
    <t>Workstudy Underenroll/Non Fee</t>
  </si>
  <si>
    <t>60157</t>
  </si>
  <si>
    <t>GTA-Workstudy</t>
  </si>
  <si>
    <t>60158</t>
  </si>
  <si>
    <t>GRA-Workstudy</t>
  </si>
  <si>
    <t>60159</t>
  </si>
  <si>
    <t>GAA-Workstudy</t>
  </si>
  <si>
    <t>Student Fellowships</t>
  </si>
  <si>
    <t>Student Trainee</t>
  </si>
  <si>
    <t>65214</t>
  </si>
  <si>
    <t>Post-Doctoral Fellowships</t>
  </si>
  <si>
    <t>UNIV and OSURF (13xxxx)</t>
  </si>
  <si>
    <t>Retirement Incentive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</si>
</sst>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_);_(* \(#,##0.00\);_(* \-??_);_(@_)"/>
    <numFmt numFmtId="167" formatCode="0.000%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_);_(* \(#,##0.0\);_(* &quot;-&quot;??_);_(@_)"/>
    <numFmt numFmtId="171" formatCode="&quot;$&quot;#,##0.0_);[Red]\(&quot;$&quot;#,##0.0\)"/>
    <numFmt numFmtId="172" formatCode="_(* #,##0.0_);_(* \(#,##0.0\);_(* &quot;-&quot;?_);_(@_)"/>
    <numFmt numFmtId="173" formatCode="&quot;$&quot;#,##0.00"/>
    <numFmt numFmtId="174" formatCode="&quot;$&quot;\ #,##0.00"/>
    <numFmt numFmtId="175" formatCode="&quot;$&quot;\ \ \ #,##0"/>
    <numFmt numFmtId="176" formatCode="&quot;$&quot;#,##0"/>
    <numFmt numFmtId="177" formatCode="&quot;$&quot;\ \ \ \ \ \ #,##0"/>
    <numFmt numFmtId="178" formatCode="0.0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20"/>
      <name val="Garamond"/>
      <family val="1"/>
    </font>
    <font>
      <b/>
      <u val="single"/>
      <sz val="12"/>
      <name val="Times New Roman"/>
      <family val="1"/>
    </font>
    <font>
      <sz val="10"/>
      <name val="MS Sans Serif"/>
      <family val="0"/>
    </font>
    <font>
      <b/>
      <sz val="10"/>
      <name val="MS Sans Serif"/>
      <family val="0"/>
    </font>
    <font>
      <b/>
      <sz val="16"/>
      <name val="Garamond"/>
      <family val="1"/>
    </font>
    <font>
      <b/>
      <vertAlign val="superscript"/>
      <sz val="16"/>
      <name val="Garamond"/>
      <family val="1"/>
    </font>
    <font>
      <b/>
      <u val="single"/>
      <sz val="13"/>
      <name val="Garamond"/>
      <family val="1"/>
    </font>
    <font>
      <b/>
      <u val="single"/>
      <vertAlign val="superscript"/>
      <sz val="13"/>
      <name val="Garamond"/>
      <family val="1"/>
    </font>
    <font>
      <sz val="13"/>
      <name val="Garamond"/>
      <family val="1"/>
    </font>
    <font>
      <b/>
      <sz val="13"/>
      <name val="Garamond"/>
      <family val="1"/>
    </font>
    <font>
      <b/>
      <u val="single"/>
      <sz val="14"/>
      <name val="Garamond"/>
      <family val="1"/>
    </font>
    <font>
      <b/>
      <u val="single"/>
      <sz val="12"/>
      <name val="Garamond"/>
      <family val="1"/>
    </font>
    <font>
      <b/>
      <vertAlign val="superscript"/>
      <sz val="13"/>
      <name val="Garamond"/>
      <family val="1"/>
    </font>
    <font>
      <vertAlign val="superscript"/>
      <sz val="13"/>
      <name val="Garamond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9">
      <alignment horizontal="center"/>
      <protection/>
    </xf>
    <xf numFmtId="3" fontId="10" fillId="0" borderId="0" applyFont="0" applyFill="0" applyBorder="0" applyAlignment="0" applyProtection="0"/>
    <xf numFmtId="0" fontId="10" fillId="33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20" xfId="60" applyNumberFormat="1" applyFont="1" applyBorder="1" applyAlignment="1">
      <alignment/>
    </xf>
    <xf numFmtId="0" fontId="4" fillId="0" borderId="21" xfId="0" applyFont="1" applyBorder="1" applyAlignment="1">
      <alignment/>
    </xf>
    <xf numFmtId="164" fontId="4" fillId="35" borderId="20" xfId="60" applyNumberFormat="1" applyFont="1" applyFill="1" applyBorder="1" applyAlignment="1">
      <alignment/>
    </xf>
    <xf numFmtId="10" fontId="5" fillId="0" borderId="0" xfId="0" applyNumberFormat="1" applyFont="1" applyAlignment="1">
      <alignment horizontal="center"/>
    </xf>
    <xf numFmtId="167" fontId="4" fillId="0" borderId="0" xfId="60" applyNumberFormat="1" applyFont="1" applyAlignment="1">
      <alignment/>
    </xf>
    <xf numFmtId="0" fontId="3" fillId="34" borderId="22" xfId="0" applyFont="1" applyFill="1" applyBorder="1" applyAlignment="1">
      <alignment/>
    </xf>
    <xf numFmtId="164" fontId="3" fillId="34" borderId="20" xfId="60" applyNumberFormat="1" applyFont="1" applyFill="1" applyBorder="1" applyAlignment="1">
      <alignment/>
    </xf>
    <xf numFmtId="10" fontId="6" fillId="0" borderId="0" xfId="0" applyNumberFormat="1" applyFont="1" applyAlignment="1">
      <alignment horizontal="center"/>
    </xf>
    <xf numFmtId="164" fontId="4" fillId="0" borderId="0" xfId="60" applyNumberFormat="1" applyFont="1" applyAlignment="1">
      <alignment/>
    </xf>
    <xf numFmtId="0" fontId="3" fillId="34" borderId="20" xfId="0" applyFont="1" applyFill="1" applyBorder="1" applyAlignment="1">
      <alignment/>
    </xf>
    <xf numFmtId="164" fontId="3" fillId="34" borderId="20" xfId="0" applyNumberFormat="1" applyFont="1" applyFill="1" applyBorder="1" applyAlignment="1">
      <alignment/>
    </xf>
    <xf numFmtId="164" fontId="3" fillId="34" borderId="23" xfId="0" applyNumberFormat="1" applyFont="1" applyFill="1" applyBorder="1" applyAlignment="1">
      <alignment/>
    </xf>
    <xf numFmtId="164" fontId="3" fillId="34" borderId="24" xfId="0" applyNumberFormat="1" applyFont="1" applyFill="1" applyBorder="1" applyAlignment="1">
      <alignment/>
    </xf>
    <xf numFmtId="164" fontId="3" fillId="34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164" fontId="5" fillId="0" borderId="0" xfId="6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64" fontId="16" fillId="0" borderId="0" xfId="60" applyNumberFormat="1" applyFont="1" applyBorder="1" applyAlignment="1">
      <alignment horizontal="center"/>
    </xf>
    <xf numFmtId="164" fontId="4" fillId="0" borderId="0" xfId="60" applyNumberFormat="1" applyFont="1" applyBorder="1" applyAlignment="1">
      <alignment horizontal="center"/>
    </xf>
    <xf numFmtId="10" fontId="4" fillId="0" borderId="0" xfId="6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64" fontId="16" fillId="0" borderId="0" xfId="60" applyNumberFormat="1" applyFont="1" applyBorder="1" applyAlignment="1">
      <alignment/>
    </xf>
    <xf numFmtId="164" fontId="16" fillId="0" borderId="0" xfId="6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10" fontId="16" fillId="0" borderId="0" xfId="6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64" fontId="4" fillId="0" borderId="0" xfId="60" applyNumberFormat="1" applyFont="1" applyFill="1" applyBorder="1" applyAlignment="1">
      <alignment horizontal="center"/>
    </xf>
    <xf numFmtId="10" fontId="4" fillId="0" borderId="0" xfId="6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16" fillId="0" borderId="0" xfId="0" applyFont="1" applyFill="1" applyBorder="1" applyAlignment="1">
      <alignment horizontal="center"/>
    </xf>
    <xf numFmtId="164" fontId="16" fillId="0" borderId="0" xfId="6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64" applyFont="1" applyBorder="1" applyAlignment="1">
      <alignment horizontal="center" wrapText="1"/>
      <protection/>
    </xf>
    <xf numFmtId="0" fontId="42" fillId="0" borderId="0" xfId="0" applyFont="1" applyBorder="1" applyAlignment="1">
      <alignment horizontal="center"/>
    </xf>
    <xf numFmtId="0" fontId="11" fillId="36" borderId="9" xfId="0" applyFont="1" applyFill="1" applyBorder="1" applyAlignment="1">
      <alignment horizontal="center"/>
    </xf>
    <xf numFmtId="49" fontId="0" fillId="0" borderId="0" xfId="61" applyNumberFormat="1" applyFont="1" applyAlignment="1">
      <alignment/>
    </xf>
    <xf numFmtId="0" fontId="0" fillId="0" borderId="0" xfId="0" applyFont="1" applyAlignment="1">
      <alignment/>
    </xf>
    <xf numFmtId="4" fontId="0" fillId="0" borderId="0" xfId="63" applyFont="1" applyAlignment="1">
      <alignment/>
    </xf>
    <xf numFmtId="49" fontId="0" fillId="0" borderId="0" xfId="61" applyNumberFormat="1" applyFont="1" applyAlignment="1">
      <alignment horizontal="left"/>
    </xf>
    <xf numFmtId="0" fontId="0" fillId="0" borderId="0" xfId="57" applyFont="1" applyBorder="1" applyAlignment="1">
      <alignment wrapText="1"/>
      <protection/>
    </xf>
    <xf numFmtId="49" fontId="0" fillId="0" borderId="0" xfId="61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61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41" fillId="0" borderId="0" xfId="0" applyFont="1" applyBorder="1" applyAlignment="1">
      <alignment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ERY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0"/>
          <a:ext cx="3714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only lists the net overhead rates to be published.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is tab "Summary".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pp.1\AppData\Local\Microsoft\Windows\Temporary%20Internet%20Files\Content.Outlook\GTKFFOM2\benefit_rate_calculation_5.5_med_trend_02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ummarySchedules"/>
      <sheetName val="rate_stabilization_DR_CR"/>
      <sheetName val="fy11_RF_Proposed_Rates"/>
      <sheetName val="fy11_summary_bnft_projection"/>
      <sheetName val="fy11_bnft_proj_by_component"/>
      <sheetName val="fy10_hr_projected_costs"/>
      <sheetName val="fy11_hr_projected_costs"/>
      <sheetName val="fy11_salary_projection"/>
      <sheetName val="FY09_Alloc_Actual_Bnft_Cost"/>
      <sheetName val="FY09_actuals_summary"/>
      <sheetName val="fy09_actuals_by_fund"/>
      <sheetName val="fy09_salary"/>
      <sheetName val="RF_salary_summary_09"/>
      <sheetName val="fy09_benefit_charges"/>
      <sheetName val="AU08_Headcount"/>
      <sheetName val="cash_liab_analysis_093009"/>
      <sheetName val="61_Cash_093009"/>
      <sheetName val="RF_VacSick_09"/>
      <sheetName val="RF_VacSick_08"/>
      <sheetName val="FY07_Actuals_Summary"/>
      <sheetName val="cashflow_projection_07_08"/>
      <sheetName val="pers_cash_projection"/>
      <sheetName val="FY09_HR_Cost_Estimate"/>
      <sheetName val="FY08_HR_Cost_Estimate"/>
      <sheetName val="fy07_HR Cost Estimate"/>
      <sheetName val="FY06_Actuals_Summary"/>
      <sheetName val="UNIV_HS_06_Rates"/>
      <sheetName val="RF_06_Rates"/>
      <sheetName val="RF_590000_FY06_Exp"/>
      <sheetName val="RF_590000_FY05_Exp"/>
      <sheetName val="FY07_Actual_Costs"/>
      <sheetName val="fy07_charges_heads_salary"/>
      <sheetName val="flex91_excl_BXF_univ_22800"/>
      <sheetName val="flex91_excl_BXF_hs_22801"/>
      <sheetName val="RF_590000_FY07_Exp"/>
      <sheetName val="FY08_Cash_Balances"/>
      <sheetName val="RF_VacSick_07"/>
      <sheetName val="RF_VacSick_06"/>
      <sheetName val="RF_VacSick_ERI"/>
    </sheetNames>
    <sheetDataSet>
      <sheetData sheetId="1">
        <row r="10">
          <cell r="C10">
            <v>0.27430138473851995</v>
          </cell>
        </row>
        <row r="12">
          <cell r="C12">
            <v>0.3219793008848497</v>
          </cell>
        </row>
        <row r="14">
          <cell r="C14">
            <v>0.4048084470072418</v>
          </cell>
        </row>
        <row r="16">
          <cell r="C16">
            <v>0.16201250171238316</v>
          </cell>
        </row>
        <row r="18">
          <cell r="C18">
            <v>0.008996796640951762</v>
          </cell>
        </row>
        <row r="20">
          <cell r="C20">
            <v>0.046603305776891965</v>
          </cell>
        </row>
        <row r="22">
          <cell r="C22">
            <v>0.09711708460746914</v>
          </cell>
        </row>
        <row r="29">
          <cell r="C29">
            <v>0.3340042165556345</v>
          </cell>
        </row>
        <row r="31">
          <cell r="C31">
            <v>0.2812608147486163</v>
          </cell>
        </row>
        <row r="33">
          <cell r="C33">
            <v>0.4108815404678945</v>
          </cell>
        </row>
        <row r="35">
          <cell r="C35">
            <v>0.16201250171238318</v>
          </cell>
        </row>
        <row r="37">
          <cell r="C37">
            <v>0.008996796640951763</v>
          </cell>
        </row>
        <row r="39">
          <cell r="C39">
            <v>0.046603305776891965</v>
          </cell>
        </row>
        <row r="41">
          <cell r="C41">
            <v>0.09366732014453377</v>
          </cell>
        </row>
      </sheetData>
      <sheetData sheetId="4">
        <row r="13">
          <cell r="E13">
            <v>31785067.263</v>
          </cell>
          <cell r="G13">
            <v>487353043.88699996</v>
          </cell>
          <cell r="I13">
            <v>60765100.891499996</v>
          </cell>
          <cell r="K13">
            <v>28909797.984</v>
          </cell>
          <cell r="L13">
            <v>42954781.518</v>
          </cell>
          <cell r="M13">
            <v>3880875.0899999994</v>
          </cell>
          <cell r="N13">
            <v>537864.7934999999</v>
          </cell>
          <cell r="P13">
            <v>101422053.2355</v>
          </cell>
          <cell r="Q13">
            <v>370091.31749999995</v>
          </cell>
        </row>
        <row r="18">
          <cell r="D18">
            <v>53214647.55816934</v>
          </cell>
          <cell r="E18">
            <v>4451050.419510597</v>
          </cell>
          <cell r="J18">
            <v>12941285.498952912</v>
          </cell>
          <cell r="K18">
            <v>4048409.5056309975</v>
          </cell>
        </row>
        <row r="19">
          <cell r="F19">
            <v>62800960.67784</v>
          </cell>
          <cell r="G19">
            <v>68229426.14418</v>
          </cell>
          <cell r="H19">
            <v>17760543.70398</v>
          </cell>
          <cell r="I19">
            <v>8507114.12481</v>
          </cell>
        </row>
        <row r="20">
          <cell r="D20">
            <v>4704947.273596637</v>
          </cell>
          <cell r="E20">
            <v>393537.465657848</v>
          </cell>
          <cell r="F20">
            <v>5553940.224629752</v>
          </cell>
          <cell r="G20">
            <v>6034018.433403998</v>
          </cell>
          <cell r="H20">
            <v>1570692.5025373977</v>
          </cell>
          <cell r="I20">
            <v>752345.2320367156</v>
          </cell>
          <cell r="J20">
            <v>1144197.4854494147</v>
          </cell>
          <cell r="K20">
            <v>357938.1643954372</v>
          </cell>
        </row>
        <row r="21">
          <cell r="D21">
            <v>1081148.733387809</v>
          </cell>
          <cell r="E21">
            <v>90430.88217466541</v>
          </cell>
          <cell r="F21">
            <v>1276238.6250037386</v>
          </cell>
          <cell r="G21">
            <v>1386555.6842949456</v>
          </cell>
          <cell r="H21">
            <v>360929.06273143087</v>
          </cell>
          <cell r="I21">
            <v>172881.23487621176</v>
          </cell>
        </row>
        <row r="22">
          <cell r="D22">
            <v>1139150.5816858017</v>
          </cell>
          <cell r="E22">
            <v>95282.35001379681</v>
          </cell>
          <cell r="F22">
            <v>1344706.724566274</v>
          </cell>
          <cell r="G22">
            <v>1460942.112335413</v>
          </cell>
          <cell r="H22">
            <v>380292.31229773816</v>
          </cell>
          <cell r="I22">
            <v>182156.02829657536</v>
          </cell>
        </row>
        <row r="23">
          <cell r="D23">
            <v>227472.91894001895</v>
          </cell>
          <cell r="E23">
            <v>19026.59282237108</v>
          </cell>
          <cell r="F23">
            <v>268519.6923682306</v>
          </cell>
          <cell r="G23">
            <v>291730.3226089162</v>
          </cell>
          <cell r="H23">
            <v>75939.2162191563</v>
          </cell>
          <cell r="I23">
            <v>36374.08796106937</v>
          </cell>
          <cell r="J23">
            <v>55319.20481226671</v>
          </cell>
          <cell r="K23">
            <v>17305.45196797095</v>
          </cell>
        </row>
        <row r="24">
          <cell r="D24">
            <v>2885889.4956728923</v>
          </cell>
          <cell r="F24">
            <v>3406639.186755796</v>
          </cell>
          <cell r="H24">
            <v>963420.9971793728</v>
          </cell>
          <cell r="J24">
            <v>701820.2994036127</v>
          </cell>
          <cell r="L24">
            <v>326211.6002011126</v>
          </cell>
          <cell r="P24">
            <v>770229.7418919649</v>
          </cell>
        </row>
        <row r="25">
          <cell r="E25">
            <v>241385.41247191053</v>
          </cell>
          <cell r="G25">
            <v>3701106.388881094</v>
          </cell>
          <cell r="I25">
            <v>461468.5512925223</v>
          </cell>
          <cell r="K25">
            <v>219549.74809730193</v>
          </cell>
          <cell r="M25">
            <v>29472.538994501258</v>
          </cell>
          <cell r="Q25">
            <v>2810.5853792230905</v>
          </cell>
        </row>
        <row r="26">
          <cell r="D26">
            <v>532957.893727649</v>
          </cell>
          <cell r="E26">
            <v>44578.37391227371</v>
          </cell>
          <cell r="F26">
            <v>629128.4709223089</v>
          </cell>
          <cell r="G26">
            <v>683509.8393190845</v>
          </cell>
          <cell r="H26">
            <v>177921.85951665745</v>
          </cell>
          <cell r="I26">
            <v>85222.7042952199</v>
          </cell>
          <cell r="L26">
            <v>60243.83387284664</v>
          </cell>
          <cell r="M26">
            <v>5442.904979164111</v>
          </cell>
          <cell r="P26">
            <v>142243.8459756123</v>
          </cell>
          <cell r="Q26">
            <v>519.0509429063217</v>
          </cell>
        </row>
        <row r="27">
          <cell r="P27">
            <v>8587458.342257947</v>
          </cell>
          <cell r="Q27">
            <v>31335.82559685537</v>
          </cell>
        </row>
        <row r="28">
          <cell r="D28">
            <v>34925626.3677432</v>
          </cell>
          <cell r="E28">
            <v>4524330.745900383</v>
          </cell>
          <cell r="F28">
            <v>58974927.14663746</v>
          </cell>
          <cell r="G28">
            <v>47767552.96662508</v>
          </cell>
          <cell r="H28">
            <v>25607987.895622138</v>
          </cell>
          <cell r="I28">
            <v>12579846.464210821</v>
          </cell>
          <cell r="N28">
            <v>20690.536947715165</v>
          </cell>
        </row>
        <row r="29">
          <cell r="D29">
            <v>360945.49422970746</v>
          </cell>
          <cell r="E29">
            <v>46757.55217509639</v>
          </cell>
          <cell r="F29">
            <v>609487.543672636</v>
          </cell>
          <cell r="G29">
            <v>493662.8145803622</v>
          </cell>
          <cell r="H29">
            <v>264650.5963813001</v>
          </cell>
          <cell r="I29">
            <v>130008.80360880459</v>
          </cell>
          <cell r="N29">
            <v>213.8302690934286</v>
          </cell>
        </row>
        <row r="30">
          <cell r="D30">
            <v>2555656.266490519</v>
          </cell>
          <cell r="E30">
            <v>331064.4768597513</v>
          </cell>
          <cell r="F30">
            <v>4315445.642725203</v>
          </cell>
          <cell r="G30">
            <v>3495354.52245524</v>
          </cell>
          <cell r="H30">
            <v>1873845.1258845374</v>
          </cell>
          <cell r="I30">
            <v>920520.7405368695</v>
          </cell>
          <cell r="N30">
            <v>1514.014375883009</v>
          </cell>
        </row>
        <row r="31">
          <cell r="D31">
            <v>3051099.6790629597</v>
          </cell>
          <cell r="E31">
            <v>395245.1400997831</v>
          </cell>
          <cell r="F31">
            <v>5152044.501514093</v>
          </cell>
          <cell r="G31">
            <v>4172969.268797405</v>
          </cell>
          <cell r="H31">
            <v>2237111.593278193</v>
          </cell>
          <cell r="I31">
            <v>1098974.2919847628</v>
          </cell>
          <cell r="N31">
            <v>1807.523506553886</v>
          </cell>
        </row>
        <row r="32">
          <cell r="D32">
            <v>1418548.5079954402</v>
          </cell>
          <cell r="E32">
            <v>183761.4180973556</v>
          </cell>
          <cell r="F32">
            <v>2395341.2898635487</v>
          </cell>
          <cell r="G32">
            <v>1940139.6063144587</v>
          </cell>
          <cell r="H32">
            <v>1040100.8313955509</v>
          </cell>
          <cell r="I32">
            <v>510946.38202679367</v>
          </cell>
          <cell r="N32">
            <v>840.372338859858</v>
          </cell>
        </row>
        <row r="42">
          <cell r="D42">
            <v>354252735.8505</v>
          </cell>
          <cell r="F42">
            <v>380587866.7155</v>
          </cell>
          <cell r="H42">
            <v>125779497.48149998</v>
          </cell>
          <cell r="J42">
            <v>71856960.9435</v>
          </cell>
        </row>
        <row r="51">
          <cell r="D51">
            <v>3606547.771146257</v>
          </cell>
          <cell r="E51">
            <v>0</v>
          </cell>
          <cell r="F51">
            <v>0</v>
          </cell>
          <cell r="G51">
            <v>2878731.485589638</v>
          </cell>
        </row>
        <row r="52">
          <cell r="D52">
            <v>0</v>
          </cell>
          <cell r="E52">
            <v>9518659.33767</v>
          </cell>
          <cell r="F52">
            <v>151414.05657</v>
          </cell>
          <cell r="G52">
            <v>0</v>
          </cell>
        </row>
        <row r="53">
          <cell r="D53">
            <v>318871.1732874315</v>
          </cell>
          <cell r="E53">
            <v>841803.4439190892</v>
          </cell>
          <cell r="F53">
            <v>13390.633045765242</v>
          </cell>
          <cell r="G53">
            <v>254521.6491330964</v>
          </cell>
        </row>
        <row r="54">
          <cell r="D54">
            <v>73273.33231729365</v>
          </cell>
          <cell r="E54">
            <v>193437.81645801384</v>
          </cell>
          <cell r="F54">
            <v>3077.0304351621494</v>
          </cell>
          <cell r="G54">
            <v>0</v>
          </cell>
        </row>
        <row r="55">
          <cell r="D55">
            <v>77204.32587452479</v>
          </cell>
          <cell r="E55">
            <v>203815.4366122134</v>
          </cell>
          <cell r="F55">
            <v>3242.108048442359</v>
          </cell>
          <cell r="G55">
            <v>0</v>
          </cell>
        </row>
        <row r="56">
          <cell r="D56">
            <v>15416.65662452207</v>
          </cell>
          <cell r="E56">
            <v>40699.177998578416</v>
          </cell>
          <cell r="F56">
            <v>647.4049990886326</v>
          </cell>
          <cell r="G56">
            <v>12305.511431900559</v>
          </cell>
        </row>
        <row r="57">
          <cell r="D57">
            <v>195587.09501958636</v>
          </cell>
          <cell r="E57">
            <v>516339.8386758705</v>
          </cell>
          <cell r="F57">
            <v>8213.458089965668</v>
          </cell>
          <cell r="G57">
            <v>156116.80874226865</v>
          </cell>
        </row>
        <row r="59">
          <cell r="D59">
            <v>36120.470433204544</v>
          </cell>
          <cell r="E59">
            <v>95356.17814922657</v>
          </cell>
          <cell r="F59">
            <v>1516.8381639047316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2367035.124958449</v>
          </cell>
          <cell r="E61">
            <v>8938752.447633041</v>
          </cell>
          <cell r="F61">
            <v>218315.91377479667</v>
          </cell>
        </row>
        <row r="62">
          <cell r="D62">
            <v>24462.572382847484</v>
          </cell>
          <cell r="E62">
            <v>92379.22853655028</v>
          </cell>
          <cell r="F62">
            <v>2256.2271200505324</v>
          </cell>
          <cell r="G62">
            <v>0</v>
          </cell>
        </row>
        <row r="63">
          <cell r="D63">
            <v>173206.00313385646</v>
          </cell>
          <cell r="E63">
            <v>654086.442627113</v>
          </cell>
          <cell r="F63">
            <v>15975.1016986332</v>
          </cell>
          <cell r="G63">
            <v>0</v>
          </cell>
        </row>
        <row r="64">
          <cell r="D64">
            <v>206783.98245597866</v>
          </cell>
          <cell r="E64">
            <v>780888.6356691195</v>
          </cell>
          <cell r="F64">
            <v>19072.059222045118</v>
          </cell>
          <cell r="G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2"/>
  <sheetViews>
    <sheetView tabSelected="1" zoomScale="75" zoomScaleNormal="75" zoomScalePageLayoutView="0" workbookViewId="0" topLeftCell="A1">
      <selection activeCell="B2" sqref="B2:M2"/>
    </sheetView>
  </sheetViews>
  <sheetFormatPr defaultColWidth="9.140625" defaultRowHeight="12.75"/>
  <cols>
    <col min="1" max="1" width="1.57421875" style="4" customWidth="1"/>
    <col min="2" max="2" width="19.00390625" style="4" bestFit="1" customWidth="1"/>
    <col min="3" max="3" width="10.57421875" style="4" customWidth="1"/>
    <col min="4" max="4" width="8.57421875" style="4" customWidth="1"/>
    <col min="5" max="5" width="17.28125" style="4" hidden="1" customWidth="1"/>
    <col min="6" max="6" width="3.7109375" style="4" customWidth="1"/>
    <col min="7" max="7" width="15.140625" style="4" customWidth="1"/>
    <col min="8" max="8" width="3.8515625" style="4" hidden="1" customWidth="1"/>
    <col min="9" max="9" width="12.28125" style="38" hidden="1" customWidth="1"/>
    <col min="10" max="10" width="3.7109375" style="38" hidden="1" customWidth="1"/>
    <col min="11" max="11" width="14.8515625" style="4" hidden="1" customWidth="1"/>
    <col min="12" max="12" width="3.00390625" style="4" hidden="1" customWidth="1"/>
    <col min="13" max="13" width="20.140625" style="4" customWidth="1"/>
    <col min="14" max="14" width="1.8515625" style="4" customWidth="1"/>
    <col min="15" max="21" width="9.140625" style="4" customWidth="1"/>
    <col min="22" max="22" width="15.28125" style="4" bestFit="1" customWidth="1"/>
    <col min="23" max="16384" width="9.140625" style="4" customWidth="1"/>
  </cols>
  <sheetData>
    <row r="1" ht="7.5" customHeight="1"/>
    <row r="2" spans="2:13" ht="21">
      <c r="B2" s="67" t="s">
        <v>54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24">
      <c r="B3" s="67" t="s">
        <v>71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9:10" ht="15.75">
      <c r="I4" s="4"/>
      <c r="J4" s="4"/>
    </row>
    <row r="5" spans="5:13" ht="18">
      <c r="E5" s="43" t="s">
        <v>55</v>
      </c>
      <c r="G5" s="43"/>
      <c r="I5" s="4"/>
      <c r="J5" s="4"/>
      <c r="M5" s="43" t="s">
        <v>72</v>
      </c>
    </row>
    <row r="6" spans="4:13" ht="16.5">
      <c r="D6" s="44"/>
      <c r="E6" s="45" t="s">
        <v>56</v>
      </c>
      <c r="G6" s="45"/>
      <c r="I6" s="45" t="s">
        <v>57</v>
      </c>
      <c r="K6" s="45" t="s">
        <v>58</v>
      </c>
      <c r="L6" s="45"/>
      <c r="M6" s="45" t="s">
        <v>59</v>
      </c>
    </row>
    <row r="7" spans="2:13" ht="18.75">
      <c r="B7" s="46" t="s">
        <v>60</v>
      </c>
      <c r="D7" s="44"/>
      <c r="E7" s="43" t="s">
        <v>58</v>
      </c>
      <c r="G7" s="43"/>
      <c r="I7" s="43" t="s">
        <v>61</v>
      </c>
      <c r="K7" s="43" t="s">
        <v>62</v>
      </c>
      <c r="L7" s="43"/>
      <c r="M7" s="43" t="s">
        <v>58</v>
      </c>
    </row>
    <row r="8" spans="4:12" ht="8.25" customHeight="1">
      <c r="D8" s="44"/>
      <c r="E8" s="47"/>
      <c r="G8" s="38"/>
      <c r="K8" s="38"/>
      <c r="L8" s="38"/>
    </row>
    <row r="9" spans="2:13" ht="16.5">
      <c r="B9" s="48" t="s">
        <v>1</v>
      </c>
      <c r="C9" s="48" t="s">
        <v>44</v>
      </c>
      <c r="D9" s="44"/>
      <c r="E9" s="49">
        <v>0.26</v>
      </c>
      <c r="F9" s="49"/>
      <c r="G9" s="50"/>
      <c r="I9" s="50">
        <v>-0.008000000000000007</v>
      </c>
      <c r="K9" s="50">
        <v>-0.03</v>
      </c>
      <c r="L9" s="50"/>
      <c r="M9" s="50">
        <f>'[1]SummarySchedules'!$C$10</f>
        <v>0.27430138473851995</v>
      </c>
    </row>
    <row r="10" spans="2:13" ht="16.5">
      <c r="B10" s="48" t="s">
        <v>2</v>
      </c>
      <c r="C10" s="48" t="s">
        <v>63</v>
      </c>
      <c r="D10" s="44"/>
      <c r="E10" s="49">
        <v>0.292</v>
      </c>
      <c r="F10" s="49"/>
      <c r="G10" s="50"/>
      <c r="I10" s="50">
        <v>-0.01</v>
      </c>
      <c r="K10" s="50">
        <v>-0.033</v>
      </c>
      <c r="L10" s="50"/>
      <c r="M10" s="50">
        <f>'[1]SummarySchedules'!$C$12</f>
        <v>0.3219793008848497</v>
      </c>
    </row>
    <row r="11" spans="2:13" ht="16.5">
      <c r="B11" s="48" t="s">
        <v>3</v>
      </c>
      <c r="C11" s="48" t="s">
        <v>64</v>
      </c>
      <c r="D11" s="44"/>
      <c r="E11" s="49">
        <v>0.367</v>
      </c>
      <c r="F11" s="49"/>
      <c r="G11" s="50"/>
      <c r="I11" s="50">
        <v>-0.005</v>
      </c>
      <c r="K11" s="50">
        <v>-0.013</v>
      </c>
      <c r="L11" s="50"/>
      <c r="M11" s="50">
        <f>'[1]SummarySchedules'!$C$14</f>
        <v>0.4048084470072418</v>
      </c>
    </row>
    <row r="12" spans="2:13" ht="16.5">
      <c r="B12" s="48" t="s">
        <v>4</v>
      </c>
      <c r="C12" s="48" t="s">
        <v>65</v>
      </c>
      <c r="D12" s="44"/>
      <c r="E12" s="49">
        <v>0.148</v>
      </c>
      <c r="F12" s="49"/>
      <c r="G12" s="50"/>
      <c r="I12" s="50">
        <v>-0.008000000000000007</v>
      </c>
      <c r="K12" s="50">
        <v>-0.051</v>
      </c>
      <c r="L12" s="50"/>
      <c r="M12" s="50">
        <f>'[1]SummarySchedules'!$C$16</f>
        <v>0.16201250171238316</v>
      </c>
    </row>
    <row r="13" spans="2:13" ht="16.5">
      <c r="B13" s="48" t="s">
        <v>5</v>
      </c>
      <c r="C13" s="48" t="s">
        <v>46</v>
      </c>
      <c r="D13" s="44"/>
      <c r="E13" s="49">
        <v>0.014000000000000002</v>
      </c>
      <c r="F13" s="49"/>
      <c r="G13" s="50"/>
      <c r="I13" s="50">
        <v>0</v>
      </c>
      <c r="K13" s="50">
        <v>0</v>
      </c>
      <c r="L13" s="50"/>
      <c r="M13" s="50">
        <f>'[1]SummarySchedules'!$C$18</f>
        <v>0.008996796640951762</v>
      </c>
    </row>
    <row r="14" spans="2:13" ht="16.5">
      <c r="B14" s="48" t="s">
        <v>6</v>
      </c>
      <c r="C14" s="48" t="s">
        <v>66</v>
      </c>
      <c r="D14" s="44"/>
      <c r="E14" s="49">
        <v>0.044000000000000004</v>
      </c>
      <c r="F14" s="49"/>
      <c r="G14" s="50"/>
      <c r="I14" s="50">
        <v>0.0020000000000000018</v>
      </c>
      <c r="K14" s="50">
        <v>0.048</v>
      </c>
      <c r="L14" s="50"/>
      <c r="M14" s="50">
        <f>'[1]SummarySchedules'!$C$20</f>
        <v>0.046603305776891965</v>
      </c>
    </row>
    <row r="15" spans="2:13" ht="16.5">
      <c r="B15" s="48" t="s">
        <v>7</v>
      </c>
      <c r="C15" s="48" t="s">
        <v>67</v>
      </c>
      <c r="D15" s="44"/>
      <c r="E15" s="49">
        <v>0.1</v>
      </c>
      <c r="F15" s="49"/>
      <c r="G15" s="50"/>
      <c r="H15" s="50"/>
      <c r="I15" s="50">
        <v>0.029000000000000012</v>
      </c>
      <c r="K15" s="50">
        <v>0.408</v>
      </c>
      <c r="L15" s="50"/>
      <c r="M15" s="50">
        <f>'[1]SummarySchedules'!$C$22</f>
        <v>0.09711708460746914</v>
      </c>
    </row>
    <row r="16" spans="2:13" ht="16.5">
      <c r="B16" s="48"/>
      <c r="C16" s="48"/>
      <c r="E16" s="50"/>
      <c r="F16" s="49"/>
      <c r="G16" s="50"/>
      <c r="I16" s="50"/>
      <c r="K16" s="51"/>
      <c r="L16" s="51"/>
      <c r="M16" s="50"/>
    </row>
    <row r="17" spans="2:13" ht="18">
      <c r="B17" s="42"/>
      <c r="D17" s="44"/>
      <c r="E17" s="43" t="s">
        <v>55</v>
      </c>
      <c r="G17" s="43"/>
      <c r="I17" s="50"/>
      <c r="K17" s="38"/>
      <c r="L17" s="38"/>
      <c r="M17" s="43" t="s">
        <v>72</v>
      </c>
    </row>
    <row r="18" spans="2:13" ht="16.5">
      <c r="B18" s="42"/>
      <c r="D18" s="44"/>
      <c r="E18" s="45" t="s">
        <v>56</v>
      </c>
      <c r="F18" s="45"/>
      <c r="G18" s="45"/>
      <c r="I18" s="45" t="s">
        <v>57</v>
      </c>
      <c r="K18" s="45" t="s">
        <v>58</v>
      </c>
      <c r="L18" s="45"/>
      <c r="M18" s="45" t="s">
        <v>59</v>
      </c>
    </row>
    <row r="19" spans="2:13" ht="16.5">
      <c r="B19" s="52" t="s">
        <v>68</v>
      </c>
      <c r="D19" s="44"/>
      <c r="E19" s="43" t="s">
        <v>58</v>
      </c>
      <c r="F19" s="43"/>
      <c r="G19" s="43"/>
      <c r="I19" s="43" t="s">
        <v>61</v>
      </c>
      <c r="K19" s="43" t="s">
        <v>62</v>
      </c>
      <c r="L19" s="43"/>
      <c r="M19" s="43" t="s">
        <v>58</v>
      </c>
    </row>
    <row r="20" spans="4:13" ht="8.25" customHeight="1">
      <c r="D20" s="44"/>
      <c r="E20" s="47"/>
      <c r="F20" s="47"/>
      <c r="G20" s="38"/>
      <c r="I20" s="50"/>
      <c r="K20" s="38"/>
      <c r="L20" s="38"/>
      <c r="M20" s="50"/>
    </row>
    <row r="21" spans="2:13" ht="16.5">
      <c r="B21" s="48" t="s">
        <v>30</v>
      </c>
      <c r="C21" s="48" t="s">
        <v>44</v>
      </c>
      <c r="D21" s="53"/>
      <c r="E21" s="54">
        <v>0.311</v>
      </c>
      <c r="F21" s="49"/>
      <c r="G21" s="50"/>
      <c r="I21" s="50">
        <v>-0.01</v>
      </c>
      <c r="K21" s="50">
        <v>-0.031</v>
      </c>
      <c r="L21" s="50"/>
      <c r="M21" s="50">
        <f>'[1]SummarySchedules'!$C$29</f>
        <v>0.3340042165556345</v>
      </c>
    </row>
    <row r="22" spans="2:13" ht="16.5">
      <c r="B22" s="48" t="s">
        <v>31</v>
      </c>
      <c r="C22" s="48" t="s">
        <v>63</v>
      </c>
      <c r="D22" s="44"/>
      <c r="E22" s="54">
        <v>0.257</v>
      </c>
      <c r="F22" s="49"/>
      <c r="G22" s="50"/>
      <c r="I22" s="50">
        <v>-0.02</v>
      </c>
      <c r="K22" s="50">
        <v>-0.072</v>
      </c>
      <c r="L22" s="50"/>
      <c r="M22" s="50">
        <f>'[1]SummarySchedules'!$C$31</f>
        <v>0.2812608147486163</v>
      </c>
    </row>
    <row r="23" spans="2:13" ht="16.5">
      <c r="B23" s="48" t="s">
        <v>32</v>
      </c>
      <c r="C23" s="48" t="s">
        <v>64</v>
      </c>
      <c r="D23" s="44"/>
      <c r="E23" s="54">
        <v>0.353</v>
      </c>
      <c r="F23" s="49"/>
      <c r="G23" s="50"/>
      <c r="I23" s="50">
        <v>-0.039000000000000035</v>
      </c>
      <c r="K23" s="50">
        <v>-0.099</v>
      </c>
      <c r="L23" s="50"/>
      <c r="M23" s="50">
        <f>'[1]SummarySchedules'!$C$33</f>
        <v>0.4108815404678945</v>
      </c>
    </row>
    <row r="24" spans="2:13" ht="16.5">
      <c r="B24" s="48" t="s">
        <v>33</v>
      </c>
      <c r="C24" s="48" t="s">
        <v>65</v>
      </c>
      <c r="D24" s="44"/>
      <c r="E24" s="54">
        <v>0.149</v>
      </c>
      <c r="F24" s="49"/>
      <c r="G24" s="50"/>
      <c r="I24" s="50">
        <v>-0.007000000000000006</v>
      </c>
      <c r="K24" s="50">
        <v>-0.045</v>
      </c>
      <c r="L24" s="50"/>
      <c r="M24" s="50">
        <f>'[1]SummarySchedules'!$C$35</f>
        <v>0.16201250171238318</v>
      </c>
    </row>
    <row r="25" spans="2:13" ht="16.5">
      <c r="B25" s="48" t="s">
        <v>34</v>
      </c>
      <c r="C25" s="48" t="s">
        <v>46</v>
      </c>
      <c r="D25" s="44"/>
      <c r="E25" s="54">
        <v>0.014000000000000002</v>
      </c>
      <c r="F25" s="49"/>
      <c r="G25" s="50"/>
      <c r="I25" s="50">
        <v>0</v>
      </c>
      <c r="K25" s="50">
        <v>0</v>
      </c>
      <c r="L25" s="50"/>
      <c r="M25" s="50">
        <f>'[1]SummarySchedules'!$C$37</f>
        <v>0.008996796640951763</v>
      </c>
    </row>
    <row r="26" spans="2:13" ht="16.5">
      <c r="B26" s="48" t="s">
        <v>35</v>
      </c>
      <c r="C26" s="48" t="s">
        <v>66</v>
      </c>
      <c r="D26" s="44"/>
      <c r="E26" s="49">
        <v>0.044000000000000004</v>
      </c>
      <c r="F26" s="49"/>
      <c r="G26" s="50"/>
      <c r="I26" s="50">
        <v>0.0020000000000000018</v>
      </c>
      <c r="K26" s="50">
        <v>0.048</v>
      </c>
      <c r="L26" s="50"/>
      <c r="M26" s="50">
        <f>'[1]SummarySchedules'!$C$39</f>
        <v>0.046603305776891965</v>
      </c>
    </row>
    <row r="27" spans="2:13" ht="16.5">
      <c r="B27" s="48" t="s">
        <v>36</v>
      </c>
      <c r="C27" s="48" t="s">
        <v>67</v>
      </c>
      <c r="D27" s="44"/>
      <c r="E27" s="49">
        <v>0.10400000000000001</v>
      </c>
      <c r="F27" s="49"/>
      <c r="G27" s="50"/>
      <c r="I27" s="50">
        <v>0.03</v>
      </c>
      <c r="K27" s="50">
        <v>0.405</v>
      </c>
      <c r="L27" s="50"/>
      <c r="M27" s="50">
        <f>'[1]SummarySchedules'!$C$41</f>
        <v>0.09366732014453377</v>
      </c>
    </row>
    <row r="28" spans="2:13" ht="16.5">
      <c r="B28" s="48"/>
      <c r="C28" s="48"/>
      <c r="D28" s="44"/>
      <c r="E28" s="49"/>
      <c r="F28" s="49"/>
      <c r="G28" s="50"/>
      <c r="I28" s="50"/>
      <c r="K28" s="50"/>
      <c r="L28" s="50"/>
      <c r="M28" s="50"/>
    </row>
    <row r="29" spans="2:13" ht="18">
      <c r="B29" s="57"/>
      <c r="C29" s="40"/>
      <c r="D29" s="58"/>
      <c r="E29" s="40"/>
      <c r="F29" s="54"/>
      <c r="G29" s="59"/>
      <c r="H29" s="40"/>
      <c r="I29" s="59"/>
      <c r="J29" s="41"/>
      <c r="K29" s="60"/>
      <c r="L29" s="60"/>
      <c r="M29" s="61" t="s">
        <v>73</v>
      </c>
    </row>
    <row r="30" spans="2:13" ht="16.5">
      <c r="B30" s="57"/>
      <c r="C30" s="57"/>
      <c r="D30" s="58"/>
      <c r="E30" s="54"/>
      <c r="F30" s="54"/>
      <c r="G30" s="59"/>
      <c r="H30" s="40"/>
      <c r="I30" s="59"/>
      <c r="J30" s="41"/>
      <c r="K30" s="60"/>
      <c r="L30" s="60"/>
      <c r="M30" s="62" t="s">
        <v>59</v>
      </c>
    </row>
    <row r="31" spans="2:13" ht="18">
      <c r="B31" s="63" t="s">
        <v>69</v>
      </c>
      <c r="C31" s="40"/>
      <c r="D31" s="64"/>
      <c r="E31" s="61" t="s">
        <v>58</v>
      </c>
      <c r="F31" s="61"/>
      <c r="G31" s="61"/>
      <c r="H31" s="40"/>
      <c r="I31" s="61" t="s">
        <v>61</v>
      </c>
      <c r="J31" s="41"/>
      <c r="K31" s="61" t="s">
        <v>62</v>
      </c>
      <c r="L31" s="61"/>
      <c r="M31" s="61" t="s">
        <v>58</v>
      </c>
    </row>
    <row r="32" spans="2:13" ht="8.25" customHeight="1">
      <c r="B32" s="40"/>
      <c r="C32" s="40"/>
      <c r="D32" s="58"/>
      <c r="E32" s="65"/>
      <c r="F32" s="65"/>
      <c r="G32" s="41"/>
      <c r="H32" s="40"/>
      <c r="I32" s="59"/>
      <c r="J32" s="41"/>
      <c r="K32" s="41"/>
      <c r="L32" s="41"/>
      <c r="M32" s="59"/>
    </row>
    <row r="33" spans="2:13" ht="16.5" customHeight="1">
      <c r="B33" s="57" t="s">
        <v>1</v>
      </c>
      <c r="C33" s="57" t="s">
        <v>44</v>
      </c>
      <c r="D33" s="66"/>
      <c r="E33" s="54">
        <v>0.311</v>
      </c>
      <c r="F33" s="54"/>
      <c r="G33" s="59"/>
      <c r="H33" s="40"/>
      <c r="I33" s="59">
        <v>-0.01</v>
      </c>
      <c r="J33" s="41"/>
      <c r="K33" s="59">
        <v>-0.031</v>
      </c>
      <c r="L33" s="59"/>
      <c r="M33" s="54">
        <v>0.244</v>
      </c>
    </row>
    <row r="34" spans="2:13" ht="16.5">
      <c r="B34" s="57" t="s">
        <v>2</v>
      </c>
      <c r="C34" s="57" t="s">
        <v>45</v>
      </c>
      <c r="D34" s="58"/>
      <c r="E34" s="54">
        <v>0.257</v>
      </c>
      <c r="F34" s="54"/>
      <c r="G34" s="59"/>
      <c r="H34" s="40"/>
      <c r="I34" s="59">
        <v>-0.02</v>
      </c>
      <c r="J34" s="41"/>
      <c r="K34" s="59">
        <v>-0.072</v>
      </c>
      <c r="L34" s="59"/>
      <c r="M34" s="54">
        <v>0.327</v>
      </c>
    </row>
    <row r="35" spans="2:13" ht="16.5">
      <c r="B35" s="57" t="s">
        <v>3</v>
      </c>
      <c r="C35" s="57" t="s">
        <v>64</v>
      </c>
      <c r="D35" s="58"/>
      <c r="E35" s="54">
        <v>0.353</v>
      </c>
      <c r="F35" s="54"/>
      <c r="G35" s="59"/>
      <c r="H35" s="40"/>
      <c r="I35" s="59">
        <v>-0.039000000000000035</v>
      </c>
      <c r="J35" s="41"/>
      <c r="K35" s="59">
        <v>-0.099</v>
      </c>
      <c r="L35" s="59"/>
      <c r="M35" s="54">
        <v>0.422</v>
      </c>
    </row>
    <row r="36" spans="2:13" ht="16.5">
      <c r="B36" s="57" t="s">
        <v>4</v>
      </c>
      <c r="C36" s="57" t="s">
        <v>65</v>
      </c>
      <c r="D36" s="58"/>
      <c r="E36" s="54">
        <v>0.149</v>
      </c>
      <c r="F36" s="54"/>
      <c r="G36" s="59"/>
      <c r="H36" s="40"/>
      <c r="I36" s="59">
        <v>-0.007000000000000006</v>
      </c>
      <c r="J36" s="41"/>
      <c r="K36" s="59">
        <v>-0.045</v>
      </c>
      <c r="L36" s="59"/>
      <c r="M36" s="54">
        <v>0.152</v>
      </c>
    </row>
    <row r="37" spans="2:13" ht="16.5">
      <c r="B37" s="57" t="s">
        <v>5</v>
      </c>
      <c r="C37" s="57" t="s">
        <v>70</v>
      </c>
      <c r="D37" s="58"/>
      <c r="E37" s="54">
        <v>0.014000000000000002</v>
      </c>
      <c r="F37" s="54"/>
      <c r="G37" s="59"/>
      <c r="H37" s="40"/>
      <c r="I37" s="59">
        <v>0</v>
      </c>
      <c r="J37" s="41"/>
      <c r="K37" s="59">
        <v>0</v>
      </c>
      <c r="L37" s="59"/>
      <c r="M37" s="54">
        <v>0.097</v>
      </c>
    </row>
    <row r="38" spans="2:13" ht="16.5">
      <c r="B38" s="48"/>
      <c r="C38" s="48"/>
      <c r="D38" s="44"/>
      <c r="E38" s="49"/>
      <c r="F38" s="49"/>
      <c r="G38" s="50"/>
      <c r="I38" s="50"/>
      <c r="K38" s="50"/>
      <c r="L38" s="50"/>
      <c r="M38" s="50"/>
    </row>
    <row r="39" spans="2:10" ht="18">
      <c r="B39" s="55" t="s">
        <v>74</v>
      </c>
      <c r="C39" s="48"/>
      <c r="D39" s="56"/>
      <c r="I39" s="4"/>
      <c r="J39" s="4"/>
    </row>
    <row r="40" spans="2:10" ht="19.5">
      <c r="B40" s="55" t="s">
        <v>75</v>
      </c>
      <c r="D40" s="53"/>
      <c r="I40" s="4"/>
      <c r="J40" s="4"/>
    </row>
    <row r="41" spans="2:10" ht="16.5">
      <c r="B41" s="48"/>
      <c r="C41" s="48"/>
      <c r="I41" s="4"/>
      <c r="J41" s="4"/>
    </row>
    <row r="42" spans="2:10" ht="16.5">
      <c r="B42" s="48"/>
      <c r="C42" s="48"/>
      <c r="D42" s="53"/>
      <c r="I42" s="4"/>
      <c r="J42" s="4"/>
    </row>
    <row r="43" spans="2:12" ht="16.5">
      <c r="B43" s="48"/>
      <c r="C43" s="48"/>
      <c r="D43" s="53"/>
      <c r="K43" s="51"/>
      <c r="L43" s="51"/>
    </row>
    <row r="44" spans="2:12" ht="16.5">
      <c r="B44" s="48"/>
      <c r="C44" s="48"/>
      <c r="D44" s="53"/>
      <c r="K44" s="51"/>
      <c r="L44" s="51"/>
    </row>
    <row r="45" spans="2:12" ht="16.5">
      <c r="B45" s="48"/>
      <c r="C45" s="48"/>
      <c r="D45" s="53"/>
      <c r="K45" s="38"/>
      <c r="L45" s="38"/>
    </row>
    <row r="46" spans="2:12" ht="16.5">
      <c r="B46" s="48"/>
      <c r="C46" s="48"/>
      <c r="D46" s="53"/>
      <c r="K46" s="51"/>
      <c r="L46" s="51"/>
    </row>
    <row r="47" spans="2:12" ht="16.5">
      <c r="B47" s="48"/>
      <c r="C47" s="48"/>
      <c r="D47" s="53"/>
      <c r="G47" s="50"/>
      <c r="K47" s="51"/>
      <c r="L47" s="51"/>
    </row>
    <row r="48" spans="2:12" ht="16.5">
      <c r="B48" s="48"/>
      <c r="C48" s="48"/>
      <c r="D48" s="53"/>
      <c r="E48" s="49"/>
      <c r="G48" s="50"/>
      <c r="K48" s="51"/>
      <c r="L48" s="51"/>
    </row>
    <row r="49" spans="2:12" ht="16.5">
      <c r="B49" s="48"/>
      <c r="C49" s="48"/>
      <c r="D49" s="53"/>
      <c r="E49" s="49"/>
      <c r="G49" s="50"/>
      <c r="K49" s="51"/>
      <c r="L49" s="51"/>
    </row>
    <row r="50" spans="2:10" ht="16.5">
      <c r="B50" s="48"/>
      <c r="C50" s="48"/>
      <c r="D50" s="53"/>
      <c r="E50" s="49"/>
      <c r="G50" s="50"/>
      <c r="J50" s="51"/>
    </row>
    <row r="51" spans="2:10" ht="16.5">
      <c r="B51" s="48"/>
      <c r="C51" s="48"/>
      <c r="D51" s="53"/>
      <c r="E51" s="49"/>
      <c r="G51" s="50"/>
      <c r="J51" s="51"/>
    </row>
    <row r="52" spans="2:10" ht="16.5">
      <c r="B52" s="48"/>
      <c r="C52" s="48"/>
      <c r="D52" s="53"/>
      <c r="E52" s="49"/>
      <c r="G52" s="50"/>
      <c r="J52" s="51"/>
    </row>
    <row r="53" spans="2:10" ht="16.5">
      <c r="B53" s="48"/>
      <c r="C53" s="48"/>
      <c r="D53" s="53"/>
      <c r="E53" s="49"/>
      <c r="G53" s="50"/>
      <c r="J53" s="4"/>
    </row>
    <row r="54" spans="4:10" ht="16.5">
      <c r="D54" s="44"/>
      <c r="G54" s="38"/>
      <c r="I54" s="4"/>
      <c r="J54" s="4"/>
    </row>
    <row r="55" spans="4:10" ht="16.5">
      <c r="D55" s="44"/>
      <c r="G55" s="38"/>
      <c r="I55" s="4"/>
      <c r="J55" s="4"/>
    </row>
    <row r="56" spans="4:10" ht="16.5">
      <c r="D56" s="44"/>
      <c r="G56" s="38"/>
      <c r="I56" s="4"/>
      <c r="J56" s="4"/>
    </row>
    <row r="57" spans="4:10" ht="16.5">
      <c r="D57" s="44"/>
      <c r="G57" s="38"/>
      <c r="I57" s="4"/>
      <c r="J57" s="4"/>
    </row>
    <row r="58" spans="4:10" ht="16.5">
      <c r="D58" s="44"/>
      <c r="G58" s="38"/>
      <c r="I58" s="4"/>
      <c r="J58" s="4"/>
    </row>
    <row r="59" spans="4:10" ht="16.5">
      <c r="D59" s="44"/>
      <c r="G59" s="38"/>
      <c r="I59" s="4"/>
      <c r="J59" s="4"/>
    </row>
    <row r="60" spans="4:10" ht="16.5">
      <c r="D60" s="44"/>
      <c r="G60" s="38"/>
      <c r="I60" s="4"/>
      <c r="J60" s="4"/>
    </row>
    <row r="61" spans="4:10" ht="16.5">
      <c r="D61" s="44"/>
      <c r="G61" s="38"/>
      <c r="I61" s="4"/>
      <c r="J61" s="4"/>
    </row>
    <row r="62" spans="4:10" ht="16.5">
      <c r="D62" s="44"/>
      <c r="G62" s="38"/>
      <c r="I62" s="4"/>
      <c r="J62" s="4"/>
    </row>
  </sheetData>
  <sheetProtection/>
  <mergeCells count="2">
    <mergeCell ref="B2:M2"/>
    <mergeCell ref="B3:M3"/>
  </mergeCells>
  <printOptions/>
  <pageMargins left="0.52" right="0.25" top="1" bottom="1" header="0.5" footer="0.5"/>
  <pageSetup horizontalDpi="600" verticalDpi="600" orientation="portrait" r:id="rId2"/>
  <headerFooter alignWithMargins="0">
    <oddFooter>&amp;L&amp;"Garamond,Italic"&amp;9Managed Health Care Systems&amp;C&amp;"Garamond,Regular"&amp;9&amp;D&amp;R&amp;"Garamond,Regular"&amp;9&amp;F,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8"/>
  <sheetViews>
    <sheetView zoomScale="75" zoomScaleNormal="75" zoomScalePageLayoutView="0" workbookViewId="0" topLeftCell="A1">
      <selection activeCell="B1" sqref="B1:M1"/>
    </sheetView>
  </sheetViews>
  <sheetFormatPr defaultColWidth="12.57421875" defaultRowHeight="12.75"/>
  <cols>
    <col min="1" max="1" width="2.140625" style="2" customWidth="1"/>
    <col min="2" max="2" width="30.7109375" style="2" customWidth="1"/>
    <col min="3" max="3" width="19.00390625" style="2" customWidth="1"/>
    <col min="4" max="4" width="0.2890625" style="2" customWidth="1"/>
    <col min="5" max="5" width="19.00390625" style="2" customWidth="1"/>
    <col min="6" max="6" width="0.2890625" style="2" customWidth="1"/>
    <col min="7" max="7" width="19.00390625" style="2" customWidth="1"/>
    <col min="8" max="8" width="0.2890625" style="2" customWidth="1"/>
    <col min="9" max="9" width="19.00390625" style="2" customWidth="1"/>
    <col min="10" max="10" width="0.2890625" style="2" customWidth="1"/>
    <col min="11" max="11" width="19.00390625" style="2" customWidth="1"/>
    <col min="12" max="12" width="0.2890625" style="2" customWidth="1"/>
    <col min="13" max="13" width="20.421875" style="2" customWidth="1"/>
    <col min="14" max="14" width="0.2890625" style="2" customWidth="1"/>
    <col min="15" max="15" width="17.00390625" style="2" customWidth="1"/>
    <col min="16" max="16" width="8.140625" style="2" customWidth="1"/>
    <col min="17" max="16384" width="12.57421875" style="2" customWidth="1"/>
  </cols>
  <sheetData>
    <row r="1" spans="2:14" ht="15.75">
      <c r="B1" s="68" t="s">
        <v>76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</row>
    <row r="2" spans="2:14" ht="15.75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"/>
    </row>
    <row r="3" ht="15.75">
      <c r="B3" s="3"/>
    </row>
    <row r="4" spans="2:15" ht="15.75">
      <c r="B4" s="4"/>
      <c r="C4" s="5" t="s">
        <v>1</v>
      </c>
      <c r="D4" s="6"/>
      <c r="E4" s="6" t="s">
        <v>2</v>
      </c>
      <c r="F4" s="6"/>
      <c r="G4" s="6" t="s">
        <v>3</v>
      </c>
      <c r="H4" s="6"/>
      <c r="I4" s="6" t="s">
        <v>4</v>
      </c>
      <c r="J4" s="6"/>
      <c r="K4" s="6" t="s">
        <v>5</v>
      </c>
      <c r="L4" s="6"/>
      <c r="M4" s="6" t="s">
        <v>6</v>
      </c>
      <c r="N4" s="6"/>
      <c r="O4" s="7" t="s">
        <v>7</v>
      </c>
    </row>
    <row r="5" spans="2:15" ht="15.75">
      <c r="B5" s="4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2:15" ht="15.75">
      <c r="B6" s="4"/>
      <c r="C6" s="11" t="s">
        <v>8</v>
      </c>
      <c r="D6" s="12"/>
      <c r="E6" s="12" t="s">
        <v>9</v>
      </c>
      <c r="F6" s="12"/>
      <c r="G6" s="12" t="s">
        <v>10</v>
      </c>
      <c r="H6" s="12"/>
      <c r="I6" s="12" t="s">
        <v>11</v>
      </c>
      <c r="J6" s="12"/>
      <c r="K6" s="12" t="s">
        <v>12</v>
      </c>
      <c r="L6" s="12"/>
      <c r="M6" s="12" t="s">
        <v>13</v>
      </c>
      <c r="N6" s="12"/>
      <c r="O6" s="13" t="s">
        <v>14</v>
      </c>
    </row>
    <row r="7" ht="15.75">
      <c r="B7" s="4"/>
    </row>
    <row r="8" spans="2:15" ht="15.75">
      <c r="B8" s="14" t="s">
        <v>15</v>
      </c>
      <c r="C8" s="15">
        <f>ROUND(('[1]fy11_summary_bnft_projection'!D18-'[1]fy11_summary_bnft_projection'!D51)/'[1]fy11_summary_bnft_projection'!D$42,3)</f>
        <v>0.14</v>
      </c>
      <c r="D8" s="15"/>
      <c r="E8" s="15">
        <f>ROUND(('[1]fy11_summary_bnft_projection'!F18-'[1]fy11_summary_bnft_projection'!E51)/'[1]fy11_summary_bnft_projection'!F$42,3)</f>
        <v>0</v>
      </c>
      <c r="F8" s="15"/>
      <c r="G8" s="15">
        <f>ROUND(('[1]fy11_summary_bnft_projection'!H18-'[1]fy11_summary_bnft_projection'!F51)/'[1]fy11_summary_bnft_projection'!H$42,3)</f>
        <v>0</v>
      </c>
      <c r="H8" s="15"/>
      <c r="I8" s="15">
        <f>ROUND(('[1]fy11_summary_bnft_projection'!J18-'[1]fy11_summary_bnft_projection'!G51)/'[1]fy11_summary_bnft_projection'!J$42,3)</f>
        <v>0.14</v>
      </c>
      <c r="J8" s="15"/>
      <c r="K8" s="15">
        <f>ROUND('[1]fy11_summary_bnft_projection'!L18/'[1]fy11_summary_bnft_projection'!L$13,3)</f>
        <v>0</v>
      </c>
      <c r="L8" s="15"/>
      <c r="M8" s="15">
        <f>ROUND('[1]fy11_summary_bnft_projection'!N18/'[1]fy11_summary_bnft_projection'!N$13,3)</f>
        <v>0</v>
      </c>
      <c r="N8" s="15"/>
      <c r="O8" s="15">
        <f>ROUND('[1]fy11_summary_bnft_projection'!P18/'[1]fy11_summary_bnft_projection'!P$13,3)</f>
        <v>0</v>
      </c>
    </row>
    <row r="9" spans="2:15" ht="15.75">
      <c r="B9" s="16" t="s">
        <v>16</v>
      </c>
      <c r="C9" s="15">
        <f>ROUND(('[1]fy11_summary_bnft_projection'!D19-'[1]fy11_summary_bnft_projection'!D52)/'[1]fy11_summary_bnft_projection'!D$42,3)</f>
        <v>0</v>
      </c>
      <c r="D9" s="15"/>
      <c r="E9" s="15">
        <f>ROUND(('[1]fy11_summary_bnft_projection'!F19-'[1]fy11_summary_bnft_projection'!E52)/'[1]fy11_summary_bnft_projection'!F$42,3)</f>
        <v>0.14</v>
      </c>
      <c r="F9" s="15"/>
      <c r="G9" s="15">
        <f>ROUND(('[1]fy11_summary_bnft_projection'!H19-'[1]fy11_summary_bnft_projection'!F52)/'[1]fy11_summary_bnft_projection'!H$42,3)</f>
        <v>0.14</v>
      </c>
      <c r="H9" s="15"/>
      <c r="I9" s="15">
        <f>ROUND(('[1]fy11_summary_bnft_projection'!J19-'[1]fy11_summary_bnft_projection'!G52)/'[1]fy11_summary_bnft_projection'!J$42,3)</f>
        <v>0</v>
      </c>
      <c r="J9" s="15"/>
      <c r="K9" s="15">
        <f>ROUND('[1]fy11_summary_bnft_projection'!L19/'[1]fy11_summary_bnft_projection'!L$13,3)+0.001</f>
        <v>0.001</v>
      </c>
      <c r="L9" s="15"/>
      <c r="M9" s="15">
        <f>ROUND('[1]fy11_summary_bnft_projection'!N19/'[1]fy11_summary_bnft_projection'!N$13,3)</f>
        <v>0</v>
      </c>
      <c r="N9" s="15"/>
      <c r="O9" s="15">
        <f>ROUND('[1]fy11_summary_bnft_projection'!P19/'[1]fy11_summary_bnft_projection'!P$13,3)+0.003</f>
        <v>0.003</v>
      </c>
    </row>
    <row r="10" spans="2:15" ht="15.75">
      <c r="B10" s="16" t="s">
        <v>17</v>
      </c>
      <c r="C10" s="15">
        <f>ROUND(('[1]fy11_summary_bnft_projection'!D20-'[1]fy11_summary_bnft_projection'!D53)/'[1]fy11_summary_bnft_projection'!D$42,3)</f>
        <v>0.012</v>
      </c>
      <c r="D10" s="15"/>
      <c r="E10" s="15">
        <f>ROUND(('[1]fy11_summary_bnft_projection'!F20-'[1]fy11_summary_bnft_projection'!E53)/'[1]fy11_summary_bnft_projection'!F$42,3)</f>
        <v>0.012</v>
      </c>
      <c r="F10" s="15"/>
      <c r="G10" s="15">
        <f>ROUND(('[1]fy11_summary_bnft_projection'!H20-'[1]fy11_summary_bnft_projection'!F53)/'[1]fy11_summary_bnft_projection'!H$42,3)</f>
        <v>0.012</v>
      </c>
      <c r="H10" s="15"/>
      <c r="I10" s="15">
        <f>ROUND(('[1]fy11_summary_bnft_projection'!J20-'[1]fy11_summary_bnft_projection'!G53)/'[1]fy11_summary_bnft_projection'!J$42,3)</f>
        <v>0.012</v>
      </c>
      <c r="J10" s="15"/>
      <c r="K10" s="15">
        <f>ROUND('[1]fy11_summary_bnft_projection'!L20/'[1]fy11_summary_bnft_projection'!L$13,3)</f>
        <v>0</v>
      </c>
      <c r="L10" s="15"/>
      <c r="M10" s="15">
        <f>ROUND('[1]fy11_summary_bnft_projection'!N20/'[1]fy11_summary_bnft_projection'!N$13,3)</f>
        <v>0</v>
      </c>
      <c r="N10" s="15"/>
      <c r="O10" s="15">
        <f>ROUND('[1]fy11_summary_bnft_projection'!P20/'[1]fy11_summary_bnft_projection'!P$13,3)</f>
        <v>0</v>
      </c>
    </row>
    <row r="11" spans="2:15" ht="15.75">
      <c r="B11" s="39" t="s">
        <v>48</v>
      </c>
      <c r="C11" s="17">
        <f>ROUND(0.88*C18,3)</f>
        <v>0.077</v>
      </c>
      <c r="D11" s="17"/>
      <c r="E11" s="17">
        <f>ROUND(0.88*E18,3)</f>
        <v>0.112</v>
      </c>
      <c r="F11" s="17"/>
      <c r="G11" s="17">
        <f>ROUND(0.88*G18,3)-0.002</f>
        <v>0.16999999999999998</v>
      </c>
      <c r="H11" s="17"/>
      <c r="I11" s="17">
        <f>ROUND(0.88*I18,3)</f>
        <v>0</v>
      </c>
      <c r="J11" s="17"/>
      <c r="K11" s="17">
        <f>ROUND(0.88*K18,3)</f>
        <v>0</v>
      </c>
      <c r="L11" s="17"/>
      <c r="M11" s="17">
        <f>ROUND(0.88*M18,3)</f>
        <v>0.034</v>
      </c>
      <c r="N11" s="17"/>
      <c r="O11" s="17">
        <f>ROUND(0.88*O18,3)</f>
        <v>0.001</v>
      </c>
    </row>
    <row r="12" spans="2:15" ht="15.75">
      <c r="B12" s="39" t="s">
        <v>49</v>
      </c>
      <c r="C12" s="17">
        <f>ROUND(0.07*C18,3)</f>
        <v>0.006</v>
      </c>
      <c r="D12" s="17"/>
      <c r="E12" s="17">
        <f>ROUND(0.07*E18,3)</f>
        <v>0.009</v>
      </c>
      <c r="F12" s="17"/>
      <c r="G12" s="17">
        <f>ROUND(0.07*G18,3)</f>
        <v>0.014</v>
      </c>
      <c r="H12" s="17"/>
      <c r="I12" s="17">
        <f>ROUND(0.07*I18,3)</f>
        <v>0</v>
      </c>
      <c r="J12" s="17"/>
      <c r="K12" s="17">
        <f>ROUND(0.07*K18,3)</f>
        <v>0</v>
      </c>
      <c r="L12" s="17"/>
      <c r="M12" s="17">
        <f>ROUND(0.07*M18,3)</f>
        <v>0.003</v>
      </c>
      <c r="N12" s="17"/>
      <c r="O12" s="17">
        <f>ROUND(0.07*O18,3)</f>
        <v>0</v>
      </c>
    </row>
    <row r="13" spans="2:15" ht="15.75">
      <c r="B13" s="39" t="s">
        <v>50</v>
      </c>
      <c r="C13" s="17">
        <f>ROUND(0.025*C18,3)</f>
        <v>0.002</v>
      </c>
      <c r="D13" s="17"/>
      <c r="E13" s="17">
        <f>ROUND(0.025*E18,3)</f>
        <v>0.003</v>
      </c>
      <c r="F13" s="17"/>
      <c r="G13" s="17">
        <f>ROUND(0.025*G18,3)</f>
        <v>0.005</v>
      </c>
      <c r="H13" s="17"/>
      <c r="I13" s="17">
        <f>ROUND(0.025*I18,3)</f>
        <v>0</v>
      </c>
      <c r="J13" s="17"/>
      <c r="K13" s="17">
        <f>ROUND(0.025*K18,3)</f>
        <v>0</v>
      </c>
      <c r="L13" s="17"/>
      <c r="M13" s="17">
        <f>ROUND(0.025*M18,3)</f>
        <v>0.001</v>
      </c>
      <c r="N13" s="17"/>
      <c r="O13" s="17">
        <f>ROUND(0.025*O18,3)</f>
        <v>0</v>
      </c>
    </row>
    <row r="14" spans="2:15" ht="15.75">
      <c r="B14" s="39" t="s">
        <v>51</v>
      </c>
      <c r="C14" s="17">
        <f>ROUND(0.015*C18,3)</f>
        <v>0.001</v>
      </c>
      <c r="D14" s="17"/>
      <c r="E14" s="17">
        <f>ROUND(0.015*E18,3)</f>
        <v>0.002</v>
      </c>
      <c r="F14" s="17"/>
      <c r="G14" s="17">
        <f>ROUND(0.015*G18,3)</f>
        <v>0.003</v>
      </c>
      <c r="H14" s="17"/>
      <c r="I14" s="17">
        <f>ROUND(0.015*I18,3)</f>
        <v>0</v>
      </c>
      <c r="J14" s="17"/>
      <c r="K14" s="17">
        <f>ROUND(0.015*K18,3)</f>
        <v>0</v>
      </c>
      <c r="L14" s="17"/>
      <c r="M14" s="17">
        <f>ROUND(0.015*M18,3)</f>
        <v>0.001</v>
      </c>
      <c r="N14" s="17"/>
      <c r="O14" s="17">
        <f>ROUND(0.015*O18,3)</f>
        <v>0</v>
      </c>
    </row>
    <row r="15" spans="2:15" ht="15.75">
      <c r="B15" s="39" t="s">
        <v>52</v>
      </c>
      <c r="C15" s="17">
        <f>ROUND(0.01*C18,3)</f>
        <v>0.001</v>
      </c>
      <c r="D15" s="17"/>
      <c r="E15" s="17">
        <f>ROUND(0.01*E18,3)</f>
        <v>0.001</v>
      </c>
      <c r="F15" s="17"/>
      <c r="G15" s="17">
        <f>ROUND(0.01*G18,3)</f>
        <v>0.002</v>
      </c>
      <c r="H15" s="17"/>
      <c r="I15" s="17">
        <f>ROUND(0.01*I18,3)</f>
        <v>0</v>
      </c>
      <c r="J15" s="17"/>
      <c r="K15" s="17">
        <f>ROUND(0.01*K18,3)</f>
        <v>0</v>
      </c>
      <c r="L15" s="17"/>
      <c r="M15" s="17">
        <f>ROUND(0.01*M18,3)</f>
        <v>0</v>
      </c>
      <c r="N15" s="17"/>
      <c r="O15" s="17">
        <f>ROUND(0.01*O18,3)</f>
        <v>0</v>
      </c>
    </row>
    <row r="16" spans="2:15" ht="15.75">
      <c r="B16" s="39" t="s">
        <v>77</v>
      </c>
      <c r="C16" s="17">
        <v>0</v>
      </c>
      <c r="D16" s="17"/>
      <c r="E16" s="17">
        <v>0</v>
      </c>
      <c r="F16" s="17"/>
      <c r="G16" s="17">
        <f>0.001</f>
        <v>0.001</v>
      </c>
      <c r="H16" s="17"/>
      <c r="I16" s="17">
        <v>0</v>
      </c>
      <c r="J16" s="17"/>
      <c r="K16" s="17">
        <v>0</v>
      </c>
      <c r="L16" s="17"/>
      <c r="M16" s="17">
        <v>0</v>
      </c>
      <c r="N16" s="17"/>
      <c r="O16" s="17">
        <v>0</v>
      </c>
    </row>
    <row r="17" spans="2:15" ht="15.75">
      <c r="B17" s="39" t="s">
        <v>47</v>
      </c>
      <c r="C17" s="17">
        <f>SUM(C11:C16)</f>
        <v>0.08700000000000001</v>
      </c>
      <c r="D17" s="17"/>
      <c r="E17" s="17">
        <f>SUM(E11:E16)</f>
        <v>0.127</v>
      </c>
      <c r="F17" s="17"/>
      <c r="G17" s="17">
        <f>SUM(G11:G16)</f>
        <v>0.195</v>
      </c>
      <c r="H17" s="17"/>
      <c r="I17" s="17">
        <f>SUM(I11:I16)</f>
        <v>0</v>
      </c>
      <c r="J17" s="17"/>
      <c r="K17" s="17">
        <f>SUM(K11:K16)</f>
        <v>0</v>
      </c>
      <c r="L17" s="17"/>
      <c r="M17" s="17">
        <f>SUM(M11:M16)</f>
        <v>0.03900000000000001</v>
      </c>
      <c r="N17" s="17"/>
      <c r="O17" s="17">
        <f>SUM(O11:O16)</f>
        <v>0.001</v>
      </c>
    </row>
    <row r="18" spans="2:15" ht="15.75">
      <c r="B18" s="16" t="s">
        <v>18</v>
      </c>
      <c r="C18" s="15">
        <f>ROUND((('[1]fy11_summary_bnft_projection'!D28+'[1]fy11_summary_bnft_projection'!$D$26)-('[1]fy11_summary_bnft_projection'!D61)+'[1]fy11_summary_bnft_projection'!$D$59)/'[1]fy11_summary_bnft_projection'!D$42,3)-0.007</f>
        <v>0.087</v>
      </c>
      <c r="D18" s="15"/>
      <c r="E18" s="15">
        <f>ROUND((('[1]fy11_summary_bnft_projection'!F28+'[1]fy11_summary_bnft_projection'!F26)-('[1]fy11_summary_bnft_projection'!E61)+'[1]fy11_summary_bnft_projection'!E59)/'[1]fy11_summary_bnft_projection'!F$42,3)-0.006</f>
        <v>0.127</v>
      </c>
      <c r="F18" s="15"/>
      <c r="G18" s="15">
        <f>ROUND((('[1]fy11_summary_bnft_projection'!H28+'[1]fy11_summary_bnft_projection'!H26)-('[1]fy11_summary_bnft_projection'!F61)+'[1]fy11_summary_bnft_projection'!F59)/'[1]fy11_summary_bnft_projection'!H$42,3)-0.008</f>
        <v>0.195</v>
      </c>
      <c r="H18" s="15"/>
      <c r="I18" s="15">
        <v>0</v>
      </c>
      <c r="J18" s="15"/>
      <c r="K18" s="15">
        <f>ROUND('[1]fy11_summary_bnft_projection'!L26/'[1]fy11_summary_bnft_projection'!L$13,3)-0.001</f>
        <v>0</v>
      </c>
      <c r="L18" s="15"/>
      <c r="M18" s="15">
        <f>ROUND(('[1]fy11_summary_bnft_projection'!N26+'[1]fy11_summary_bnft_projection'!N28)/'[1]fy11_summary_bnft_projection'!N$13,3)+0.001</f>
        <v>0.039</v>
      </c>
      <c r="N18" s="15"/>
      <c r="O18" s="15">
        <f>ROUND(('[1]fy11_summary_bnft_projection'!P26+'[1]fy11_summary_bnft_projection'!P28)/'[1]fy11_summary_bnft_projection'!P$13,3)</f>
        <v>0.001</v>
      </c>
    </row>
    <row r="19" spans="2:15" ht="15.75">
      <c r="B19" s="16" t="s">
        <v>19</v>
      </c>
      <c r="C19" s="15">
        <f>ROUND(('[1]fy11_summary_bnft_projection'!D21-'[1]fy11_summary_bnft_projection'!D54)/'[1]fy11_summary_bnft_projection'!D$42,3)</f>
        <v>0.003</v>
      </c>
      <c r="D19" s="15"/>
      <c r="E19" s="15">
        <f>ROUND(('[1]fy11_summary_bnft_projection'!F21-'[1]fy11_summary_bnft_projection'!E54)/'[1]fy11_summary_bnft_projection'!F$42,3)</f>
        <v>0.003</v>
      </c>
      <c r="F19" s="15"/>
      <c r="G19" s="15">
        <f>ROUND(('[1]fy11_summary_bnft_projection'!H21-'[1]fy11_summary_bnft_projection'!F54)/'[1]fy11_summary_bnft_projection'!H$42,3)</f>
        <v>0.003</v>
      </c>
      <c r="H19" s="15"/>
      <c r="I19" s="15">
        <f>ROUND(('[1]fy11_summary_bnft_projection'!J21-'[1]fy11_summary_bnft_projection'!G54)/'[1]fy11_summary_bnft_projection'!J$42,3)</f>
        <v>0</v>
      </c>
      <c r="J19" s="15"/>
      <c r="K19" s="15">
        <f>ROUND('[1]fy11_summary_bnft_projection'!L21/'[1]fy11_summary_bnft_projection'!L$13,3)</f>
        <v>0</v>
      </c>
      <c r="L19" s="15"/>
      <c r="M19" s="15">
        <f>ROUND('[1]fy11_summary_bnft_projection'!N21/'[1]fy11_summary_bnft_projection'!N$13,3)</f>
        <v>0</v>
      </c>
      <c r="N19" s="15"/>
      <c r="O19" s="15">
        <f>ROUND('[1]fy11_summary_bnft_projection'!P21/'[1]fy11_summary_bnft_projection'!P$13,3)</f>
        <v>0</v>
      </c>
    </row>
    <row r="20" spans="2:15" ht="15.75">
      <c r="B20" s="16" t="s">
        <v>20</v>
      </c>
      <c r="C20" s="15">
        <f>ROUND(('[1]fy11_summary_bnft_projection'!D22-'[1]fy11_summary_bnft_projection'!D55)/'[1]fy11_summary_bnft_projection'!D$42,3)</f>
        <v>0.003</v>
      </c>
      <c r="D20" s="15"/>
      <c r="E20" s="15">
        <f>ROUND(('[1]fy11_summary_bnft_projection'!F22-'[1]fy11_summary_bnft_projection'!E55)/'[1]fy11_summary_bnft_projection'!F$42,3)</f>
        <v>0.003</v>
      </c>
      <c r="F20" s="15"/>
      <c r="G20" s="15">
        <f>ROUND(('[1]fy11_summary_bnft_projection'!H22-'[1]fy11_summary_bnft_projection'!F55)/'[1]fy11_summary_bnft_projection'!H$42,3)</f>
        <v>0.003</v>
      </c>
      <c r="H20" s="15"/>
      <c r="I20" s="15">
        <f>ROUND(('[1]fy11_summary_bnft_projection'!J22-'[1]fy11_summary_bnft_projection'!G55)/'[1]fy11_summary_bnft_projection'!J$42,3)</f>
        <v>0</v>
      </c>
      <c r="J20" s="15"/>
      <c r="K20" s="15">
        <f>ROUND('[1]fy11_summary_bnft_projection'!L22/'[1]fy11_summary_bnft_projection'!L$13,3)</f>
        <v>0</v>
      </c>
      <c r="L20" s="15"/>
      <c r="M20" s="15">
        <f>ROUND('[1]fy11_summary_bnft_projection'!N22/'[1]fy11_summary_bnft_projection'!N$13,3)</f>
        <v>0</v>
      </c>
      <c r="N20" s="15"/>
      <c r="O20" s="15">
        <f>ROUND('[1]fy11_summary_bnft_projection'!P22/'[1]fy11_summary_bnft_projection'!P$13,3)</f>
        <v>0</v>
      </c>
    </row>
    <row r="21" spans="2:15" ht="15.75">
      <c r="B21" s="16" t="s">
        <v>21</v>
      </c>
      <c r="C21" s="15">
        <f>ROUND(('[1]fy11_summary_bnft_projection'!D23-'[1]fy11_summary_bnft_projection'!D56)/'[1]fy11_summary_bnft_projection'!D$42,3)</f>
        <v>0.001</v>
      </c>
      <c r="D21" s="15"/>
      <c r="E21" s="15">
        <f>ROUND(('[1]fy11_summary_bnft_projection'!F23-'[1]fy11_summary_bnft_projection'!E56)/'[1]fy11_summary_bnft_projection'!F$42,3)</f>
        <v>0.001</v>
      </c>
      <c r="F21" s="15"/>
      <c r="G21" s="15">
        <f>ROUND(('[1]fy11_summary_bnft_projection'!H23-'[1]fy11_summary_bnft_projection'!F56)/'[1]fy11_summary_bnft_projection'!H$42,3)</f>
        <v>0.001</v>
      </c>
      <c r="H21" s="15"/>
      <c r="I21" s="15">
        <f>ROUND(('[1]fy11_summary_bnft_projection'!J23-'[1]fy11_summary_bnft_projection'!G56)/'[1]fy11_summary_bnft_projection'!J$42,3)</f>
        <v>0.001</v>
      </c>
      <c r="J21" s="15"/>
      <c r="K21" s="15">
        <f>ROUND('[1]fy11_summary_bnft_projection'!L23/'[1]fy11_summary_bnft_projection'!L$13,3)</f>
        <v>0</v>
      </c>
      <c r="L21" s="15"/>
      <c r="M21" s="15">
        <f>ROUND('[1]fy11_summary_bnft_projection'!N23/'[1]fy11_summary_bnft_projection'!N$13,3)</f>
        <v>0</v>
      </c>
      <c r="N21" s="15"/>
      <c r="O21" s="15">
        <f>ROUND('[1]fy11_summary_bnft_projection'!P23/'[1]fy11_summary_bnft_projection'!P$13,3)</f>
        <v>0</v>
      </c>
    </row>
    <row r="22" spans="2:15" ht="15.75">
      <c r="B22" s="16" t="s">
        <v>22</v>
      </c>
      <c r="C22" s="15">
        <f>ROUND(('[1]fy11_summary_bnft_projection'!D24-'[1]fy11_summary_bnft_projection'!D57)/'[1]fy11_summary_bnft_projection'!D$42,3)</f>
        <v>0.008</v>
      </c>
      <c r="D22" s="15"/>
      <c r="E22" s="15">
        <f>ROUND(('[1]fy11_summary_bnft_projection'!F24-'[1]fy11_summary_bnft_projection'!E57)/'[1]fy11_summary_bnft_projection'!F$42,3)</f>
        <v>0.008</v>
      </c>
      <c r="F22" s="15"/>
      <c r="G22" s="15">
        <f>ROUND(('[1]fy11_summary_bnft_projection'!H24-'[1]fy11_summary_bnft_projection'!F57)/'[1]fy11_summary_bnft_projection'!H$42,3)</f>
        <v>0.008</v>
      </c>
      <c r="H22" s="15"/>
      <c r="I22" s="15">
        <f>ROUND(('[1]fy11_summary_bnft_projection'!J24-'[1]fy11_summary_bnft_projection'!G57)/'[1]fy11_summary_bnft_projection'!J$42,3)+0.001</f>
        <v>0.009000000000000001</v>
      </c>
      <c r="J22" s="15"/>
      <c r="K22" s="15">
        <f>ROUND('[1]fy11_summary_bnft_projection'!L24/'[1]fy11_summary_bnft_projection'!L$13,3)</f>
        <v>0.008</v>
      </c>
      <c r="L22" s="15"/>
      <c r="M22" s="15">
        <f>ROUND('[1]fy11_summary_bnft_projection'!N24/'[1]fy11_summary_bnft_projection'!N$13,3)</f>
        <v>0</v>
      </c>
      <c r="N22" s="15"/>
      <c r="O22" s="15">
        <f>ROUND('[1]fy11_summary_bnft_projection'!P24/'[1]fy11_summary_bnft_projection'!P$13,3)</f>
        <v>0.008</v>
      </c>
    </row>
    <row r="23" spans="2:15" ht="15.75">
      <c r="B23" s="16" t="s">
        <v>23</v>
      </c>
      <c r="C23" s="15">
        <f>ROUND(('[1]fy11_summary_bnft_projection'!D29-'[1]fy11_summary_bnft_projection'!D62)/'[1]fy11_summary_bnft_projection'!D$42,3)</f>
        <v>0.001</v>
      </c>
      <c r="D23" s="15"/>
      <c r="E23" s="15">
        <f>ROUND(('[1]fy11_summary_bnft_projection'!F29-'[1]fy11_summary_bnft_projection'!E62)/'[1]fy11_summary_bnft_projection'!F$42,3)</f>
        <v>0.001</v>
      </c>
      <c r="F23" s="15"/>
      <c r="G23" s="15">
        <f>ROUND(('[1]fy11_summary_bnft_projection'!H29-'[1]fy11_summary_bnft_projection'!F62)/'[1]fy11_summary_bnft_projection'!H$42,3)</f>
        <v>0.002</v>
      </c>
      <c r="H23" s="15"/>
      <c r="I23" s="15">
        <f>ROUND(('[1]fy11_summary_bnft_projection'!J29-'[1]fy11_summary_bnft_projection'!G62)/'[1]fy11_summary_bnft_projection'!J$42,3)</f>
        <v>0</v>
      </c>
      <c r="J23" s="15"/>
      <c r="K23" s="15">
        <f>ROUND('[1]fy11_summary_bnft_projection'!L29/'[1]fy11_summary_bnft_projection'!L$13,3)</f>
        <v>0</v>
      </c>
      <c r="L23" s="15"/>
      <c r="M23" s="15">
        <f>ROUND('[1]fy11_summary_bnft_projection'!N29/'[1]fy11_summary_bnft_projection'!N$13,3)</f>
        <v>0</v>
      </c>
      <c r="N23" s="15"/>
      <c r="O23" s="15">
        <f>ROUND('[1]fy11_summary_bnft_projection'!P29/'[1]fy11_summary_bnft_projection'!P$13,3)</f>
        <v>0</v>
      </c>
    </row>
    <row r="24" spans="2:15" ht="15.75">
      <c r="B24" s="16" t="s">
        <v>24</v>
      </c>
      <c r="C24" s="15">
        <f>ROUND(('[1]fy11_summary_bnft_projection'!D30-'[1]fy11_summary_bnft_projection'!D63)/'[1]fy11_summary_bnft_projection'!D$42,3)</f>
        <v>0.007</v>
      </c>
      <c r="D24" s="15"/>
      <c r="E24" s="15">
        <f>ROUND(('[1]fy11_summary_bnft_projection'!F30-'[1]fy11_summary_bnft_projection'!E63)/'[1]fy11_summary_bnft_projection'!F$42,3)</f>
        <v>0.01</v>
      </c>
      <c r="F24" s="15"/>
      <c r="G24" s="15">
        <f>ROUND(('[1]fy11_summary_bnft_projection'!H30-'[1]fy11_summary_bnft_projection'!F63)/'[1]fy11_summary_bnft_projection'!H$42,3)</f>
        <v>0.015</v>
      </c>
      <c r="H24" s="15"/>
      <c r="I24" s="15">
        <f>ROUND(('[1]fy11_summary_bnft_projection'!J30-'[1]fy11_summary_bnft_projection'!G63)/'[1]fy11_summary_bnft_projection'!J$42,3)</f>
        <v>0</v>
      </c>
      <c r="J24" s="15"/>
      <c r="K24" s="15">
        <f>ROUND('[1]fy11_summary_bnft_projection'!L30/'[1]fy11_summary_bnft_projection'!L$13,3)</f>
        <v>0</v>
      </c>
      <c r="L24" s="15"/>
      <c r="M24" s="15">
        <f>ROUND('[1]fy11_summary_bnft_projection'!N30/'[1]fy11_summary_bnft_projection'!N$13,3)</f>
        <v>0.003</v>
      </c>
      <c r="N24" s="15"/>
      <c r="O24" s="15">
        <f>ROUND('[1]fy11_summary_bnft_projection'!P30/'[1]fy11_summary_bnft_projection'!P$13,3)</f>
        <v>0</v>
      </c>
    </row>
    <row r="25" spans="2:17" ht="15.75">
      <c r="B25" s="16" t="s">
        <v>25</v>
      </c>
      <c r="C25" s="15">
        <f>ROUND(('[1]fy11_summary_bnft_projection'!D27-'[1]fy11_summary_bnft_projection'!D60)/'[1]fy11_summary_bnft_projection'!D$42,3)</f>
        <v>0</v>
      </c>
      <c r="D25" s="15"/>
      <c r="E25" s="15">
        <f>ROUND(('[1]fy11_summary_bnft_projection'!F27-'[1]fy11_summary_bnft_projection'!E60)/'[1]fy11_summary_bnft_projection'!F$42,3)</f>
        <v>0</v>
      </c>
      <c r="F25" s="15"/>
      <c r="G25" s="15">
        <f>ROUND(('[1]fy11_summary_bnft_projection'!H27-'[1]fy11_summary_bnft_projection'!F60)/'[1]fy11_summary_bnft_projection'!H$42,3)</f>
        <v>0</v>
      </c>
      <c r="H25" s="15"/>
      <c r="I25" s="15">
        <f>ROUND(('[1]fy11_summary_bnft_projection'!J27-'[1]fy11_summary_bnft_projection'!G60)/'[1]fy11_summary_bnft_projection'!J$42,3)</f>
        <v>0</v>
      </c>
      <c r="J25" s="15"/>
      <c r="K25" s="15">
        <f>ROUND('[1]fy11_summary_bnft_projection'!L27/'[1]fy11_summary_bnft_projection'!L$13,3)</f>
        <v>0</v>
      </c>
      <c r="L25" s="15"/>
      <c r="M25" s="15">
        <f>ROUND('[1]fy11_summary_bnft_projection'!N27/'[1]fy11_summary_bnft_projection'!N$13,3)</f>
        <v>0</v>
      </c>
      <c r="N25" s="15"/>
      <c r="O25" s="15">
        <f>ROUND('[1]fy11_summary_bnft_projection'!P27/'[1]fy11_summary_bnft_projection'!P$13,3)</f>
        <v>0.085</v>
      </c>
      <c r="Q25" s="18"/>
    </row>
    <row r="26" spans="2:17" ht="15.75">
      <c r="B26" s="16" t="s">
        <v>26</v>
      </c>
      <c r="C26" s="15">
        <f>ROUND(('[1]fy11_summary_bnft_projection'!D31-'[1]fy11_summary_bnft_projection'!D64)/'[1]fy11_summary_bnft_projection'!D$42,3)</f>
        <v>0.008</v>
      </c>
      <c r="D26" s="15"/>
      <c r="E26" s="15">
        <f>ROUND(('[1]fy11_summary_bnft_projection'!F31-'[1]fy11_summary_bnft_projection'!E64)/'[1]fy11_summary_bnft_projection'!F$42,3)</f>
        <v>0.011</v>
      </c>
      <c r="F26" s="15"/>
      <c r="G26" s="15">
        <f>ROUND(('[1]fy11_summary_bnft_projection'!H31-'[1]fy11_summary_bnft_projection'!F64)/'[1]fy11_summary_bnft_projection'!H$42,3)</f>
        <v>0.018</v>
      </c>
      <c r="H26" s="15"/>
      <c r="I26" s="15">
        <f>ROUND(('[1]fy11_summary_bnft_projection'!J31-'[1]fy11_summary_bnft_projection'!G64)/'[1]fy11_summary_bnft_projection'!J$42,3)</f>
        <v>0</v>
      </c>
      <c r="J26" s="15"/>
      <c r="K26" s="15">
        <f>ROUND('[1]fy11_summary_bnft_projection'!L31/'[1]fy11_summary_bnft_projection'!L$13,3)</f>
        <v>0</v>
      </c>
      <c r="L26" s="15"/>
      <c r="M26" s="15">
        <f>ROUND('[1]fy11_summary_bnft_projection'!N31/'[1]fy11_summary_bnft_projection'!N$13,3)</f>
        <v>0.003</v>
      </c>
      <c r="N26" s="15"/>
      <c r="O26" s="15">
        <f>ROUND('[1]fy11_summary_bnft_projection'!P31/'[1]fy11_summary_bnft_projection'!P$13,3)</f>
        <v>0</v>
      </c>
      <c r="Q26" s="18"/>
    </row>
    <row r="27" spans="2:17" ht="15.75">
      <c r="B27" s="16" t="s">
        <v>53</v>
      </c>
      <c r="C27" s="15">
        <f>ROUND(('[1]fy11_summary_bnft_projection'!D32)/'[1]fy11_summary_bnft_projection'!D$42,3)</f>
        <v>0.004</v>
      </c>
      <c r="D27" s="15"/>
      <c r="E27" s="15">
        <f>ROUND(('[1]fy11_summary_bnft_projection'!F32)/'[1]fy11_summary_bnft_projection'!F$42,3)</f>
        <v>0.006</v>
      </c>
      <c r="F27" s="15"/>
      <c r="G27" s="15">
        <f>ROUND(('[1]fy11_summary_bnft_projection'!H32)/'[1]fy11_summary_bnft_projection'!H$42,3)</f>
        <v>0.008</v>
      </c>
      <c r="H27" s="15"/>
      <c r="I27" s="15">
        <f>ROUND(('[1]fy11_summary_bnft_projection'!J32)/'[1]fy11_summary_bnft_projection'!J$42,3)</f>
        <v>0</v>
      </c>
      <c r="J27" s="15"/>
      <c r="K27" s="15">
        <f>ROUND('[1]fy11_summary_bnft_projection'!L32/'[1]fy11_summary_bnft_projection'!L$13,3)</f>
        <v>0</v>
      </c>
      <c r="L27" s="15"/>
      <c r="M27" s="15">
        <f>ROUND('[1]fy11_summary_bnft_projection'!N32/'[1]fy11_summary_bnft_projection'!N$13,3)</f>
        <v>0.002</v>
      </c>
      <c r="N27" s="15"/>
      <c r="O27" s="15">
        <f>ROUND('[1]fy11_summary_bnft_projection'!P32/'[1]fy11_summary_bnft_projection'!P$13,3)</f>
        <v>0</v>
      </c>
      <c r="P27" s="19"/>
      <c r="Q27" s="18"/>
    </row>
    <row r="28" spans="2:17" ht="15.75">
      <c r="B28" s="20" t="s">
        <v>27</v>
      </c>
      <c r="C28" s="21">
        <f>SUM(C8:C15,C19:C27)</f>
        <v>0.2740000000000001</v>
      </c>
      <c r="D28" s="21"/>
      <c r="E28" s="21">
        <f>SUM(E8:E15,E19:E27)</f>
        <v>0.32200000000000006</v>
      </c>
      <c r="F28" s="21"/>
      <c r="G28" s="21">
        <f>SUM(G8:G16,G19:G27)</f>
        <v>0.4050000000000001</v>
      </c>
      <c r="H28" s="21"/>
      <c r="I28" s="21">
        <f>SUM(I8:I15,I19:I27)</f>
        <v>0.16200000000000003</v>
      </c>
      <c r="J28" s="21"/>
      <c r="K28" s="21">
        <f>SUM(K8:K15,K19:K27)</f>
        <v>0.009000000000000001</v>
      </c>
      <c r="L28" s="21"/>
      <c r="M28" s="21">
        <f>SUM(M8:M15,M19:M27)</f>
        <v>0.047000000000000014</v>
      </c>
      <c r="N28" s="21"/>
      <c r="O28" s="21">
        <f>SUM(O8:O15,O19:O27)</f>
        <v>0.097</v>
      </c>
      <c r="P28" s="19"/>
      <c r="Q28" s="18"/>
    </row>
    <row r="29" spans="2:17" ht="26.25">
      <c r="B29" s="4"/>
      <c r="C29" s="22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9"/>
      <c r="Q29" s="18"/>
    </row>
    <row r="30" spans="2:17" s="29" customFormat="1" ht="15.75">
      <c r="B30" s="24" t="s">
        <v>28</v>
      </c>
      <c r="C30" s="25">
        <f>Rates!M9</f>
        <v>0.27430138473851995</v>
      </c>
      <c r="D30" s="25"/>
      <c r="E30" s="25">
        <f>Rates!M10</f>
        <v>0.3219793008848497</v>
      </c>
      <c r="F30" s="25"/>
      <c r="G30" s="25">
        <f>Rates!M11</f>
        <v>0.4048084470072418</v>
      </c>
      <c r="H30" s="25"/>
      <c r="I30" s="25">
        <f>Rates!M12</f>
        <v>0.16201250171238316</v>
      </c>
      <c r="J30" s="26"/>
      <c r="K30" s="26">
        <f>Rates!M13</f>
        <v>0.008996796640951762</v>
      </c>
      <c r="L30" s="27"/>
      <c r="M30" s="27">
        <f>Rates!M14</f>
        <v>0.046603305776891965</v>
      </c>
      <c r="N30" s="27"/>
      <c r="O30" s="28">
        <f>Rates!M15</f>
        <v>0.09711708460746914</v>
      </c>
      <c r="Q30" s="30"/>
    </row>
    <row r="31" spans="2:17" ht="26.25">
      <c r="B31" s="4"/>
      <c r="C31" s="31">
        <f>C28-C30</f>
        <v>-0.000301384738519872</v>
      </c>
      <c r="D31" s="31"/>
      <c r="E31" s="31">
        <f>E28-E30</f>
        <v>2.0699115150346614E-05</v>
      </c>
      <c r="F31" s="32"/>
      <c r="G31" s="31">
        <f>G28-G30</f>
        <v>0.00019155299275830373</v>
      </c>
      <c r="H31" s="32"/>
      <c r="I31" s="31">
        <f>I28-I30</f>
        <v>-1.250171238312281E-05</v>
      </c>
      <c r="J31" s="32"/>
      <c r="K31" s="31">
        <f>K28-K30</f>
        <v>3.2033590482392904E-06</v>
      </c>
      <c r="L31" s="32"/>
      <c r="M31" s="31">
        <f>M28-M30</f>
        <v>0.0003966942231080489</v>
      </c>
      <c r="N31" s="32"/>
      <c r="O31" s="31">
        <f>O28-O30</f>
        <v>-0.00011708460746913396</v>
      </c>
      <c r="Q31" s="33"/>
    </row>
    <row r="32" spans="2:17" ht="15.75">
      <c r="B32" s="4"/>
      <c r="Q32" s="30"/>
    </row>
    <row r="33" spans="2:17" ht="15.75">
      <c r="B33" s="68" t="s">
        <v>76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1"/>
      <c r="Q33" s="33"/>
    </row>
    <row r="34" spans="2:17" ht="15.75">
      <c r="B34" s="68" t="s">
        <v>29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1"/>
      <c r="Q34" s="34"/>
    </row>
    <row r="35" ht="15.75">
      <c r="B35" s="35"/>
    </row>
    <row r="36" spans="2:15" ht="15.75">
      <c r="B36" s="36"/>
      <c r="C36" s="5" t="s">
        <v>30</v>
      </c>
      <c r="D36" s="6"/>
      <c r="E36" s="6" t="s">
        <v>31</v>
      </c>
      <c r="F36" s="6"/>
      <c r="G36" s="6" t="s">
        <v>32</v>
      </c>
      <c r="H36" s="6"/>
      <c r="I36" s="6" t="s">
        <v>33</v>
      </c>
      <c r="J36" s="6"/>
      <c r="K36" s="6" t="s">
        <v>34</v>
      </c>
      <c r="L36" s="6"/>
      <c r="M36" s="6" t="s">
        <v>35</v>
      </c>
      <c r="N36" s="6"/>
      <c r="O36" s="7" t="s">
        <v>36</v>
      </c>
    </row>
    <row r="37" spans="2:15" ht="15.75">
      <c r="B37" s="36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</row>
    <row r="38" spans="2:15" ht="15.75">
      <c r="B38" s="36"/>
      <c r="C38" s="11" t="s">
        <v>8</v>
      </c>
      <c r="D38" s="12"/>
      <c r="E38" s="12" t="s">
        <v>9</v>
      </c>
      <c r="F38" s="12"/>
      <c r="G38" s="12" t="s">
        <v>10</v>
      </c>
      <c r="H38" s="12"/>
      <c r="I38" s="12" t="s">
        <v>11</v>
      </c>
      <c r="J38" s="12"/>
      <c r="K38" s="12" t="s">
        <v>12</v>
      </c>
      <c r="L38" s="12"/>
      <c r="M38" s="12" t="s">
        <v>13</v>
      </c>
      <c r="N38" s="12"/>
      <c r="O38" s="13" t="s">
        <v>14</v>
      </c>
    </row>
    <row r="39" ht="15.75">
      <c r="B39" s="36"/>
    </row>
    <row r="40" spans="2:17" ht="15.75">
      <c r="B40" s="14" t="s">
        <v>15</v>
      </c>
      <c r="C40" s="15">
        <f>ROUND(('[1]fy11_summary_bnft_projection'!E18/'[1]fy11_summary_bnft_projection'!E$13),3)</f>
        <v>0.14</v>
      </c>
      <c r="D40" s="15"/>
      <c r="E40" s="15">
        <f>ROUND(('[1]fy11_summary_bnft_projection'!G18/'[1]fy11_summary_bnft_projection'!G$13),3)</f>
        <v>0</v>
      </c>
      <c r="F40" s="15"/>
      <c r="G40" s="15">
        <f>ROUND(('[1]fy11_summary_bnft_projection'!I18/'[1]fy11_summary_bnft_projection'!I$13),3)</f>
        <v>0</v>
      </c>
      <c r="H40" s="15"/>
      <c r="I40" s="15">
        <f>ROUND(('[1]fy11_summary_bnft_projection'!K18/'[1]fy11_summary_bnft_projection'!K$13),3)</f>
        <v>0.14</v>
      </c>
      <c r="J40" s="15"/>
      <c r="K40" s="15">
        <f>ROUND(('[1]fy11_summary_bnft_projection'!M18/'[1]fy11_summary_bnft_projection'!M$13),3)</f>
        <v>0</v>
      </c>
      <c r="L40" s="15"/>
      <c r="M40" s="15">
        <f aca="true" t="shared" si="0" ref="M40:M47">M8</f>
        <v>0</v>
      </c>
      <c r="N40" s="15"/>
      <c r="O40" s="15">
        <f>ROUND(('[1]fy11_summary_bnft_projection'!Q18/'[1]fy11_summary_bnft_projection'!Q$13),3)</f>
        <v>0</v>
      </c>
      <c r="P40" s="32"/>
      <c r="Q40" s="19"/>
    </row>
    <row r="41" spans="2:17" ht="15.75">
      <c r="B41" s="16" t="s">
        <v>16</v>
      </c>
      <c r="C41" s="15">
        <f>ROUND(('[1]fy11_summary_bnft_projection'!E19/'[1]fy11_summary_bnft_projection'!E$13),3)</f>
        <v>0</v>
      </c>
      <c r="D41" s="15"/>
      <c r="E41" s="15">
        <f>ROUND(('[1]fy11_summary_bnft_projection'!G19/'[1]fy11_summary_bnft_projection'!G$13),3)</f>
        <v>0.14</v>
      </c>
      <c r="F41" s="15"/>
      <c r="G41" s="15">
        <f>ROUND(('[1]fy11_summary_bnft_projection'!I19/'[1]fy11_summary_bnft_projection'!I$13),3)</f>
        <v>0.14</v>
      </c>
      <c r="H41" s="15"/>
      <c r="I41" s="15">
        <f>ROUND(('[1]fy11_summary_bnft_projection'!K19/'[1]fy11_summary_bnft_projection'!K$13),3)</f>
        <v>0</v>
      </c>
      <c r="J41" s="15"/>
      <c r="K41" s="15">
        <f>ROUND(('[1]fy11_summary_bnft_projection'!M19/'[1]fy11_summary_bnft_projection'!M$13),3)+0.001</f>
        <v>0.001</v>
      </c>
      <c r="L41" s="15"/>
      <c r="M41" s="15">
        <f t="shared" si="0"/>
        <v>0</v>
      </c>
      <c r="N41" s="15"/>
      <c r="O41" s="15">
        <f>ROUND(('[1]fy11_summary_bnft_projection'!Q19/'[1]fy11_summary_bnft_projection'!Q$13),3)</f>
        <v>0</v>
      </c>
      <c r="P41" s="32"/>
      <c r="Q41" s="19"/>
    </row>
    <row r="42" spans="2:17" ht="15.75">
      <c r="B42" s="16" t="s">
        <v>17</v>
      </c>
      <c r="C42" s="15">
        <f>ROUND(('[1]fy11_summary_bnft_projection'!E20/'[1]fy11_summary_bnft_projection'!E$13),3)</f>
        <v>0.012</v>
      </c>
      <c r="D42" s="15"/>
      <c r="E42" s="15">
        <f>ROUND(('[1]fy11_summary_bnft_projection'!G20/'[1]fy11_summary_bnft_projection'!G$13),3)</f>
        <v>0.012</v>
      </c>
      <c r="F42" s="15"/>
      <c r="G42" s="15">
        <f>ROUND(('[1]fy11_summary_bnft_projection'!I20/'[1]fy11_summary_bnft_projection'!I$13),3)</f>
        <v>0.012</v>
      </c>
      <c r="H42" s="15"/>
      <c r="I42" s="15">
        <f>ROUND(('[1]fy11_summary_bnft_projection'!K20/'[1]fy11_summary_bnft_projection'!K$13),3)</f>
        <v>0.012</v>
      </c>
      <c r="J42" s="15"/>
      <c r="K42" s="15">
        <f>ROUND(('[1]fy11_summary_bnft_projection'!M20/'[1]fy11_summary_bnft_projection'!M$13),3)</f>
        <v>0</v>
      </c>
      <c r="L42" s="15"/>
      <c r="M42" s="15">
        <f t="shared" si="0"/>
        <v>0</v>
      </c>
      <c r="N42" s="15"/>
      <c r="O42" s="15">
        <f>ROUND(('[1]fy11_summary_bnft_projection'!Q20/'[1]fy11_summary_bnft_projection'!Q$13),3)</f>
        <v>0</v>
      </c>
      <c r="P42" s="32"/>
      <c r="Q42" s="19"/>
    </row>
    <row r="43" spans="2:17" ht="15.75">
      <c r="B43" s="39" t="s">
        <v>48</v>
      </c>
      <c r="C43" s="17">
        <f>ROUND(0.88*C49,3)+0.001</f>
        <v>0.122</v>
      </c>
      <c r="D43" s="17"/>
      <c r="E43" s="17">
        <f>ROUND(0.88*E49,3)</f>
        <v>0.082</v>
      </c>
      <c r="F43" s="17"/>
      <c r="G43" s="17">
        <f>ROUND(0.88*G49,3)</f>
        <v>0.177</v>
      </c>
      <c r="H43" s="17"/>
      <c r="I43" s="17">
        <f>ROUND(0.88*I49,3)</f>
        <v>0</v>
      </c>
      <c r="J43" s="17"/>
      <c r="K43" s="17">
        <f>ROUND(0.88*K49,3)</f>
        <v>0</v>
      </c>
      <c r="L43" s="17"/>
      <c r="M43" s="17">
        <f t="shared" si="0"/>
        <v>0.034</v>
      </c>
      <c r="N43" s="17"/>
      <c r="O43" s="17">
        <f>ROUND(0.88*O49,3)</f>
        <v>0.001</v>
      </c>
      <c r="P43" s="32"/>
      <c r="Q43" s="19"/>
    </row>
    <row r="44" spans="2:17" ht="15.75">
      <c r="B44" s="39" t="s">
        <v>49</v>
      </c>
      <c r="C44" s="17">
        <f>ROUND(0.07*C49,3)</f>
        <v>0.01</v>
      </c>
      <c r="D44" s="17"/>
      <c r="E44" s="17">
        <f>ROUND(0.07*E49,3)</f>
        <v>0.007</v>
      </c>
      <c r="F44" s="17"/>
      <c r="G44" s="17">
        <f>ROUND(0.07*G49,3)</f>
        <v>0.014</v>
      </c>
      <c r="H44" s="17"/>
      <c r="I44" s="17">
        <f>ROUND(0.07*I49,3)</f>
        <v>0</v>
      </c>
      <c r="J44" s="17"/>
      <c r="K44" s="17">
        <f>ROUND(0.07*K49,3)</f>
        <v>0</v>
      </c>
      <c r="L44" s="17"/>
      <c r="M44" s="17">
        <f t="shared" si="0"/>
        <v>0.003</v>
      </c>
      <c r="N44" s="17"/>
      <c r="O44" s="17">
        <f>ROUND(0.07*O49,3)</f>
        <v>0</v>
      </c>
      <c r="P44" s="32"/>
      <c r="Q44" s="19"/>
    </row>
    <row r="45" spans="2:17" ht="15.75">
      <c r="B45" s="39" t="s">
        <v>50</v>
      </c>
      <c r="C45" s="17">
        <f>ROUND(0.025*C49,3)</f>
        <v>0.003</v>
      </c>
      <c r="D45" s="17"/>
      <c r="E45" s="17">
        <f>ROUND(0.025*E49,3)</f>
        <v>0.002</v>
      </c>
      <c r="F45" s="17"/>
      <c r="G45" s="17">
        <f>ROUND(0.025*G49,3)</f>
        <v>0.005</v>
      </c>
      <c r="H45" s="17"/>
      <c r="I45" s="17">
        <f>ROUND(0.025*I49,3)</f>
        <v>0</v>
      </c>
      <c r="J45" s="17"/>
      <c r="K45" s="17">
        <f>ROUND(0.025*K49,3)</f>
        <v>0</v>
      </c>
      <c r="L45" s="17"/>
      <c r="M45" s="17">
        <f t="shared" si="0"/>
        <v>0.001</v>
      </c>
      <c r="N45" s="17"/>
      <c r="O45" s="17">
        <f>ROUND(0.025*O49,3)</f>
        <v>0</v>
      </c>
      <c r="P45" s="32"/>
      <c r="Q45" s="19"/>
    </row>
    <row r="46" spans="2:17" ht="15.75">
      <c r="B46" s="39" t="s">
        <v>51</v>
      </c>
      <c r="C46" s="17">
        <f>ROUND(0.015*C49,3)</f>
        <v>0.002</v>
      </c>
      <c r="D46" s="17"/>
      <c r="E46" s="17">
        <f>ROUND(0.015*E49,3)</f>
        <v>0.001</v>
      </c>
      <c r="F46" s="17"/>
      <c r="G46" s="17">
        <f>ROUND(0.015*G49,3)</f>
        <v>0.003</v>
      </c>
      <c r="H46" s="17"/>
      <c r="I46" s="17">
        <f>ROUND(0.015*I49,3)</f>
        <v>0</v>
      </c>
      <c r="J46" s="17"/>
      <c r="K46" s="17">
        <f>ROUND(0.015*K49,3)</f>
        <v>0</v>
      </c>
      <c r="L46" s="17"/>
      <c r="M46" s="17">
        <f t="shared" si="0"/>
        <v>0.001</v>
      </c>
      <c r="N46" s="17"/>
      <c r="O46" s="17">
        <f>ROUND(0.015*O49,3)</f>
        <v>0</v>
      </c>
      <c r="P46" s="32"/>
      <c r="Q46" s="19"/>
    </row>
    <row r="47" spans="2:17" ht="15.75">
      <c r="B47" s="39" t="s">
        <v>52</v>
      </c>
      <c r="C47" s="17">
        <f>ROUND(0.01*C49,3)</f>
        <v>0.001</v>
      </c>
      <c r="D47" s="17"/>
      <c r="E47" s="17">
        <f>ROUND(0.01*E49,3)</f>
        <v>0.001</v>
      </c>
      <c r="F47" s="17"/>
      <c r="G47" s="17">
        <f>ROUND(0.01*G49,3)</f>
        <v>0.002</v>
      </c>
      <c r="H47" s="17"/>
      <c r="I47" s="17">
        <f>ROUND(0.01*I49,3)</f>
        <v>0</v>
      </c>
      <c r="J47" s="17"/>
      <c r="K47" s="17">
        <f>ROUND(0.01*K49,3)</f>
        <v>0</v>
      </c>
      <c r="L47" s="17"/>
      <c r="M47" s="17">
        <f t="shared" si="0"/>
        <v>0</v>
      </c>
      <c r="N47" s="17"/>
      <c r="O47" s="17">
        <f>ROUND(0.01*O49,3)</f>
        <v>0</v>
      </c>
      <c r="P47" s="32"/>
      <c r="Q47" s="19"/>
    </row>
    <row r="48" spans="2:17" ht="15.75">
      <c r="B48" s="39" t="s">
        <v>47</v>
      </c>
      <c r="C48" s="17">
        <f>SUM(C43:C47)</f>
        <v>0.138</v>
      </c>
      <c r="D48" s="17"/>
      <c r="E48" s="17">
        <f>SUM(E43:E47)</f>
        <v>0.09300000000000001</v>
      </c>
      <c r="F48" s="17"/>
      <c r="G48" s="17">
        <f>SUM(G43:G47)</f>
        <v>0.201</v>
      </c>
      <c r="H48" s="17"/>
      <c r="I48" s="17">
        <f>SUM(I43:I47)</f>
        <v>0</v>
      </c>
      <c r="J48" s="17"/>
      <c r="K48" s="17">
        <f>SUM(K43:K47)</f>
        <v>0</v>
      </c>
      <c r="L48" s="17"/>
      <c r="M48" s="17">
        <f>SUM(M43:M47)</f>
        <v>0.03900000000000001</v>
      </c>
      <c r="N48" s="17"/>
      <c r="O48" s="17">
        <f>SUM(O43:O47)</f>
        <v>0.001</v>
      </c>
      <c r="P48" s="32"/>
      <c r="Q48" s="19"/>
    </row>
    <row r="49" spans="2:17" ht="15.75">
      <c r="B49" s="16" t="s">
        <v>18</v>
      </c>
      <c r="C49" s="15">
        <f>ROUND((('[1]fy11_summary_bnft_projection'!E28+'[1]fy11_summary_bnft_projection'!E26)/'[1]fy11_summary_bnft_projection'!E$13),3)-0.006</f>
        <v>0.13799999999999998</v>
      </c>
      <c r="D49" s="15"/>
      <c r="E49" s="15">
        <f>ROUND((('[1]fy11_summary_bnft_projection'!G28+'[1]fy11_summary_bnft_projection'!G26)/'[1]fy11_summary_bnft_projection'!G$13),3)-0.006</f>
        <v>0.093</v>
      </c>
      <c r="F49" s="15"/>
      <c r="G49" s="15">
        <f>ROUND((('[1]fy11_summary_bnft_projection'!I28+'[1]fy11_summary_bnft_projection'!I26)/'[1]fy11_summary_bnft_projection'!I$13),3)-0.007</f>
        <v>0.20099999999999998</v>
      </c>
      <c r="H49" s="15"/>
      <c r="I49" s="15">
        <v>0</v>
      </c>
      <c r="J49" s="15"/>
      <c r="K49" s="15">
        <f>ROUND((('[1]fy11_summary_bnft_projection'!M28+'[1]fy11_summary_bnft_projection'!M26)/'[1]fy11_summary_bnft_projection'!M$13),3)-0.001</f>
        <v>0</v>
      </c>
      <c r="L49" s="15"/>
      <c r="M49" s="15">
        <f aca="true" t="shared" si="1" ref="M49:M58">M18</f>
        <v>0.039</v>
      </c>
      <c r="N49" s="15"/>
      <c r="O49" s="15">
        <f>ROUND((('[1]fy11_summary_bnft_projection'!Q28+'[1]fy11_summary_bnft_projection'!Q26)/'[1]fy11_summary_bnft_projection'!Q$13),3)</f>
        <v>0.001</v>
      </c>
      <c r="P49" s="32"/>
      <c r="Q49" s="19"/>
    </row>
    <row r="50" spans="2:17" ht="15.75">
      <c r="B50" s="16" t="s">
        <v>19</v>
      </c>
      <c r="C50" s="15">
        <f>ROUND(('[1]fy11_summary_bnft_projection'!E21/'[1]fy11_summary_bnft_projection'!E$13),3)</f>
        <v>0.003</v>
      </c>
      <c r="D50" s="15"/>
      <c r="E50" s="15">
        <f>ROUND(('[1]fy11_summary_bnft_projection'!G21/'[1]fy11_summary_bnft_projection'!G$13),3)</f>
        <v>0.003</v>
      </c>
      <c r="F50" s="15"/>
      <c r="G50" s="15">
        <f>ROUND(('[1]fy11_summary_bnft_projection'!I21/'[1]fy11_summary_bnft_projection'!I$13),3)</f>
        <v>0.003</v>
      </c>
      <c r="H50" s="15"/>
      <c r="I50" s="15">
        <f>ROUND(('[1]fy11_summary_bnft_projection'!K21/'[1]fy11_summary_bnft_projection'!K$13),3)</f>
        <v>0</v>
      </c>
      <c r="J50" s="15"/>
      <c r="K50" s="15">
        <f>ROUND(('[1]fy11_summary_bnft_projection'!M21/'[1]fy11_summary_bnft_projection'!M$13),3)</f>
        <v>0</v>
      </c>
      <c r="L50" s="15"/>
      <c r="M50" s="15">
        <f t="shared" si="1"/>
        <v>0</v>
      </c>
      <c r="N50" s="15"/>
      <c r="O50" s="15">
        <f>ROUND(('[1]fy11_summary_bnft_projection'!Q21/'[1]fy11_summary_bnft_projection'!Q$13),3)</f>
        <v>0</v>
      </c>
      <c r="P50" s="32"/>
      <c r="Q50" s="19"/>
    </row>
    <row r="51" spans="2:17" ht="15.75">
      <c r="B51" s="16" t="s">
        <v>20</v>
      </c>
      <c r="C51" s="15">
        <f>ROUND(('[1]fy11_summary_bnft_projection'!E22/'[1]fy11_summary_bnft_projection'!E$13),3)</f>
        <v>0.003</v>
      </c>
      <c r="D51" s="15"/>
      <c r="E51" s="15">
        <f>ROUND(('[1]fy11_summary_bnft_projection'!G22/'[1]fy11_summary_bnft_projection'!G$13),3)</f>
        <v>0.003</v>
      </c>
      <c r="F51" s="15"/>
      <c r="G51" s="15">
        <f>ROUND(('[1]fy11_summary_bnft_projection'!I22/'[1]fy11_summary_bnft_projection'!I$13),3)</f>
        <v>0.003</v>
      </c>
      <c r="H51" s="15"/>
      <c r="I51" s="15">
        <f>ROUND(('[1]fy11_summary_bnft_projection'!K22/'[1]fy11_summary_bnft_projection'!K$13),3)</f>
        <v>0</v>
      </c>
      <c r="J51" s="15"/>
      <c r="K51" s="15">
        <f>ROUND(('[1]fy11_summary_bnft_projection'!M22/'[1]fy11_summary_bnft_projection'!M$13),3)</f>
        <v>0</v>
      </c>
      <c r="L51" s="15"/>
      <c r="M51" s="15">
        <f t="shared" si="1"/>
        <v>0</v>
      </c>
      <c r="N51" s="15"/>
      <c r="O51" s="15">
        <f>ROUND(('[1]fy11_summary_bnft_projection'!Q22/'[1]fy11_summary_bnft_projection'!Q$13),3)</f>
        <v>0</v>
      </c>
      <c r="P51" s="32"/>
      <c r="Q51" s="19"/>
    </row>
    <row r="52" spans="2:17" ht="15.75">
      <c r="B52" s="16" t="s">
        <v>21</v>
      </c>
      <c r="C52" s="15">
        <f>ROUND(('[1]fy11_summary_bnft_projection'!E23/'[1]fy11_summary_bnft_projection'!E$13),3)</f>
        <v>0.001</v>
      </c>
      <c r="D52" s="15"/>
      <c r="E52" s="15">
        <f>ROUND(('[1]fy11_summary_bnft_projection'!G23/'[1]fy11_summary_bnft_projection'!G$13),3)</f>
        <v>0.001</v>
      </c>
      <c r="F52" s="15"/>
      <c r="G52" s="15">
        <f>ROUND(('[1]fy11_summary_bnft_projection'!I23/'[1]fy11_summary_bnft_projection'!I$13),3)</f>
        <v>0.001</v>
      </c>
      <c r="H52" s="15"/>
      <c r="I52" s="15">
        <f>ROUND(('[1]fy11_summary_bnft_projection'!K23/'[1]fy11_summary_bnft_projection'!K$13),3)</f>
        <v>0.001</v>
      </c>
      <c r="J52" s="15"/>
      <c r="K52" s="15">
        <f>ROUND(('[1]fy11_summary_bnft_projection'!M23/'[1]fy11_summary_bnft_projection'!M$13),3)</f>
        <v>0</v>
      </c>
      <c r="L52" s="15"/>
      <c r="M52" s="15">
        <f t="shared" si="1"/>
        <v>0</v>
      </c>
      <c r="N52" s="15"/>
      <c r="O52" s="15">
        <f>ROUND(('[1]fy11_summary_bnft_projection'!Q23/'[1]fy11_summary_bnft_projection'!Q$13),3)</f>
        <v>0</v>
      </c>
      <c r="P52" s="32"/>
      <c r="Q52" s="19"/>
    </row>
    <row r="53" spans="2:17" ht="15.75">
      <c r="B53" s="16" t="s">
        <v>22</v>
      </c>
      <c r="C53" s="15">
        <f>ROUND(('[1]fy11_summary_bnft_projection'!E25/'[1]fy11_summary_bnft_projection'!E$13),3)</f>
        <v>0.008</v>
      </c>
      <c r="D53" s="15"/>
      <c r="E53" s="15">
        <f>ROUND(('[1]fy11_summary_bnft_projection'!G25/'[1]fy11_summary_bnft_projection'!G$13),3)</f>
        <v>0.008</v>
      </c>
      <c r="F53" s="15"/>
      <c r="G53" s="15">
        <f>ROUND(('[1]fy11_summary_bnft_projection'!I25/'[1]fy11_summary_bnft_projection'!I$13),3)</f>
        <v>0.008</v>
      </c>
      <c r="H53" s="15"/>
      <c r="I53" s="15">
        <f>ROUND(('[1]fy11_summary_bnft_projection'!K25/'[1]fy11_summary_bnft_projection'!K$13),3)+0.001</f>
        <v>0.009000000000000001</v>
      </c>
      <c r="J53" s="15"/>
      <c r="K53" s="15">
        <f>ROUND(('[1]fy11_summary_bnft_projection'!M25/'[1]fy11_summary_bnft_projection'!M$13),3)</f>
        <v>0.008</v>
      </c>
      <c r="L53" s="15"/>
      <c r="M53" s="15">
        <f t="shared" si="1"/>
        <v>0</v>
      </c>
      <c r="N53" s="15"/>
      <c r="O53" s="15">
        <f>ROUND(('[1]fy11_summary_bnft_projection'!Q25/'[1]fy11_summary_bnft_projection'!Q$13),3)</f>
        <v>0.008</v>
      </c>
      <c r="P53" s="32"/>
      <c r="Q53" s="19"/>
    </row>
    <row r="54" spans="2:17" ht="15.75">
      <c r="B54" s="16" t="s">
        <v>23</v>
      </c>
      <c r="C54" s="15">
        <f>ROUND(('[1]fy11_summary_bnft_projection'!E29/'[1]fy11_summary_bnft_projection'!E$13),3)</f>
        <v>0.001</v>
      </c>
      <c r="D54" s="15"/>
      <c r="E54" s="15">
        <f>ROUND(('[1]fy11_summary_bnft_projection'!G29/'[1]fy11_summary_bnft_projection'!G$13),3)</f>
        <v>0.001</v>
      </c>
      <c r="F54" s="15"/>
      <c r="G54" s="15">
        <f>ROUND(('[1]fy11_summary_bnft_projection'!I29/'[1]fy11_summary_bnft_projection'!I$13),3)</f>
        <v>0.002</v>
      </c>
      <c r="H54" s="15"/>
      <c r="I54" s="15">
        <f>ROUND(('[1]fy11_summary_bnft_projection'!K29/'[1]fy11_summary_bnft_projection'!K$13),3)</f>
        <v>0</v>
      </c>
      <c r="J54" s="15"/>
      <c r="K54" s="15">
        <f>ROUND(('[1]fy11_summary_bnft_projection'!M29/'[1]fy11_summary_bnft_projection'!M$13),3)</f>
        <v>0</v>
      </c>
      <c r="L54" s="15"/>
      <c r="M54" s="15">
        <f t="shared" si="1"/>
        <v>0</v>
      </c>
      <c r="N54" s="15"/>
      <c r="O54" s="15">
        <f>ROUND(('[1]fy11_summary_bnft_projection'!Q29/'[1]fy11_summary_bnft_projection'!Q$13),3)</f>
        <v>0</v>
      </c>
      <c r="P54" s="32"/>
      <c r="Q54" s="19"/>
    </row>
    <row r="55" spans="2:17" ht="15.75">
      <c r="B55" s="16" t="s">
        <v>24</v>
      </c>
      <c r="C55" s="15">
        <f>ROUND(('[1]fy11_summary_bnft_projection'!E30/'[1]fy11_summary_bnft_projection'!E$13),3)</f>
        <v>0.01</v>
      </c>
      <c r="D55" s="15"/>
      <c r="E55" s="15">
        <f>ROUND(('[1]fy11_summary_bnft_projection'!G30/'[1]fy11_summary_bnft_projection'!G$13),3)</f>
        <v>0.007</v>
      </c>
      <c r="F55" s="15"/>
      <c r="G55" s="15">
        <f>ROUND(('[1]fy11_summary_bnft_projection'!I30/'[1]fy11_summary_bnft_projection'!I$13),3)</f>
        <v>0.015</v>
      </c>
      <c r="H55" s="15"/>
      <c r="I55" s="15">
        <f>ROUND(('[1]fy11_summary_bnft_projection'!K30/'[1]fy11_summary_bnft_projection'!K$13),3)</f>
        <v>0</v>
      </c>
      <c r="J55" s="15"/>
      <c r="K55" s="15">
        <f>ROUND(('[1]fy11_summary_bnft_projection'!M30/'[1]fy11_summary_bnft_projection'!M$13),3)</f>
        <v>0</v>
      </c>
      <c r="L55" s="15"/>
      <c r="M55" s="15">
        <f t="shared" si="1"/>
        <v>0.003</v>
      </c>
      <c r="N55" s="15"/>
      <c r="O55" s="15">
        <f>ROUND(('[1]fy11_summary_bnft_projection'!Q30/'[1]fy11_summary_bnft_projection'!Q$13),3)</f>
        <v>0</v>
      </c>
      <c r="P55" s="32"/>
      <c r="Q55" s="19"/>
    </row>
    <row r="56" spans="2:17" ht="15.75">
      <c r="B56" s="16" t="s">
        <v>25</v>
      </c>
      <c r="C56" s="15">
        <f>ROUND(('[1]fy11_summary_bnft_projection'!E27/'[1]fy11_summary_bnft_projection'!E$13),3)</f>
        <v>0</v>
      </c>
      <c r="D56" s="15"/>
      <c r="E56" s="15">
        <f>ROUND(('[1]fy11_summary_bnft_projection'!G27/'[1]fy11_summary_bnft_projection'!G$13),3)</f>
        <v>0</v>
      </c>
      <c r="F56" s="15"/>
      <c r="G56" s="15">
        <f>ROUND(('[1]fy11_summary_bnft_projection'!I27/'[1]fy11_summary_bnft_projection'!I$13),3)</f>
        <v>0</v>
      </c>
      <c r="H56" s="15"/>
      <c r="I56" s="15">
        <f>ROUND(('[1]fy11_summary_bnft_projection'!K27/'[1]fy11_summary_bnft_projection'!K$13),3)</f>
        <v>0</v>
      </c>
      <c r="J56" s="15"/>
      <c r="K56" s="15">
        <f>ROUND(('[1]fy11_summary_bnft_projection'!M27/'[1]fy11_summary_bnft_projection'!M$13),3)</f>
        <v>0</v>
      </c>
      <c r="L56" s="15"/>
      <c r="M56" s="15">
        <f t="shared" si="1"/>
        <v>0</v>
      </c>
      <c r="N56" s="15"/>
      <c r="O56" s="15">
        <f>ROUND(('[1]fy11_summary_bnft_projection'!Q27/'[1]fy11_summary_bnft_projection'!Q$13),3)</f>
        <v>0.085</v>
      </c>
      <c r="P56" s="32"/>
      <c r="Q56" s="19"/>
    </row>
    <row r="57" spans="2:17" ht="15.75">
      <c r="B57" s="16" t="s">
        <v>26</v>
      </c>
      <c r="C57" s="15">
        <f>ROUND(('[1]fy11_summary_bnft_projection'!E31/'[1]fy11_summary_bnft_projection'!E$13),3)</f>
        <v>0.012</v>
      </c>
      <c r="D57" s="15"/>
      <c r="E57" s="15">
        <f>ROUND(('[1]fy11_summary_bnft_projection'!G31/'[1]fy11_summary_bnft_projection'!G$13),3)</f>
        <v>0.009</v>
      </c>
      <c r="F57" s="15"/>
      <c r="G57" s="15">
        <f>ROUND(('[1]fy11_summary_bnft_projection'!I31/'[1]fy11_summary_bnft_projection'!I$13),3)</f>
        <v>0.018</v>
      </c>
      <c r="H57" s="15"/>
      <c r="I57" s="15">
        <f>ROUND(('[1]fy11_summary_bnft_projection'!K31/'[1]fy11_summary_bnft_projection'!K$13),3)</f>
        <v>0</v>
      </c>
      <c r="J57" s="15"/>
      <c r="K57" s="15">
        <f>ROUND(('[1]fy11_summary_bnft_projection'!M31/'[1]fy11_summary_bnft_projection'!M$13),3)</f>
        <v>0</v>
      </c>
      <c r="L57" s="15"/>
      <c r="M57" s="15">
        <f t="shared" si="1"/>
        <v>0.003</v>
      </c>
      <c r="N57" s="15"/>
      <c r="O57" s="15">
        <f>ROUND(('[1]fy11_summary_bnft_projection'!Q31/'[1]fy11_summary_bnft_projection'!Q$13),3)</f>
        <v>0</v>
      </c>
      <c r="P57" s="32"/>
      <c r="Q57" s="19"/>
    </row>
    <row r="58" spans="2:17" ht="15.75">
      <c r="B58" s="16" t="s">
        <v>53</v>
      </c>
      <c r="C58" s="15">
        <f>ROUND(('[1]fy11_summary_bnft_projection'!E32/'[1]fy11_summary_bnft_projection'!E$13),3)</f>
        <v>0.006</v>
      </c>
      <c r="D58" s="15"/>
      <c r="E58" s="15">
        <f>ROUND(('[1]fy11_summary_bnft_projection'!G32/'[1]fy11_summary_bnft_projection'!G$13),3)</f>
        <v>0.004</v>
      </c>
      <c r="F58" s="15"/>
      <c r="G58" s="15">
        <f>ROUND(('[1]fy11_summary_bnft_projection'!I32/'[1]fy11_summary_bnft_projection'!I$13),3)</f>
        <v>0.008</v>
      </c>
      <c r="H58" s="15"/>
      <c r="I58" s="15">
        <f>ROUND(('[1]fy11_summary_bnft_projection'!K32/'[1]fy11_summary_bnft_projection'!K$13),3)</f>
        <v>0</v>
      </c>
      <c r="J58" s="15"/>
      <c r="K58" s="15">
        <f>ROUND(('[1]fy11_summary_bnft_projection'!M32/'[1]fy11_summary_bnft_projection'!M$13),3)</f>
        <v>0</v>
      </c>
      <c r="L58" s="15"/>
      <c r="M58" s="15">
        <f t="shared" si="1"/>
        <v>0.002</v>
      </c>
      <c r="N58" s="15"/>
      <c r="O58" s="15">
        <f>ROUND(('[1]fy11_summary_bnft_projection'!Q32/'[1]fy11_summary_bnft_projection'!Q$13),3)</f>
        <v>0</v>
      </c>
      <c r="P58" s="32"/>
      <c r="Q58" s="19"/>
    </row>
    <row r="59" spans="2:17" ht="15.75">
      <c r="B59" s="20" t="s">
        <v>27</v>
      </c>
      <c r="C59" s="21">
        <f>SUM(C40:C47,C50:C58)</f>
        <v>0.3340000000000001</v>
      </c>
      <c r="D59" s="21">
        <f>SUM(D40:D42,D49:D58)</f>
        <v>0</v>
      </c>
      <c r="E59" s="21">
        <f>SUM(E40:E47,E50:E58)</f>
        <v>0.2810000000000001</v>
      </c>
      <c r="F59" s="21">
        <f>SUM(F40:F42,F49:F58)</f>
        <v>0</v>
      </c>
      <c r="G59" s="21">
        <f>SUM(G40:G47,G50:G58)</f>
        <v>0.4110000000000001</v>
      </c>
      <c r="H59" s="21">
        <f>SUM(H40:H42,H49:H58)</f>
        <v>0</v>
      </c>
      <c r="I59" s="21">
        <f>SUM(I40:I47,I50:I58)</f>
        <v>0.16200000000000003</v>
      </c>
      <c r="J59" s="21">
        <f>SUM(J40:J42,J49:J58)</f>
        <v>0</v>
      </c>
      <c r="K59" s="21">
        <f>SUM(K40:K47,K50:K58)</f>
        <v>0.009000000000000001</v>
      </c>
      <c r="L59" s="21">
        <f>SUM(L40:L42,L49:L58)</f>
        <v>0</v>
      </c>
      <c r="M59" s="21">
        <f>SUM(M40:M47,M50:M58)</f>
        <v>0.047000000000000014</v>
      </c>
      <c r="N59" s="21">
        <f>SUM(N40:N42,N49:N58)</f>
        <v>0</v>
      </c>
      <c r="O59" s="21">
        <f>SUM(O40:O47,O50:O58)</f>
        <v>0.094</v>
      </c>
      <c r="P59" s="32"/>
      <c r="Q59" s="32"/>
    </row>
    <row r="60" spans="3:17" ht="15.75">
      <c r="C60" s="18"/>
      <c r="D60" s="18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32"/>
      <c r="Q60" s="32"/>
    </row>
    <row r="61" spans="2:17" s="29" customFormat="1" ht="15.75">
      <c r="B61" s="24" t="s">
        <v>28</v>
      </c>
      <c r="C61" s="25">
        <f>Rates!M21</f>
        <v>0.3340042165556345</v>
      </c>
      <c r="D61" s="25"/>
      <c r="E61" s="25">
        <f>Rates!M22</f>
        <v>0.2812608147486163</v>
      </c>
      <c r="F61" s="25"/>
      <c r="G61" s="25">
        <f>Rates!M23</f>
        <v>0.4108815404678945</v>
      </c>
      <c r="H61" s="25"/>
      <c r="I61" s="25">
        <f>Rates!M24</f>
        <v>0.16201250171238318</v>
      </c>
      <c r="J61" s="26"/>
      <c r="K61" s="26">
        <f>Rates!M25</f>
        <v>0.008996796640951763</v>
      </c>
      <c r="L61" s="27"/>
      <c r="M61" s="27">
        <f>Rates!M26</f>
        <v>0.046603305776891965</v>
      </c>
      <c r="N61" s="27"/>
      <c r="O61" s="28">
        <f>Rates!M27</f>
        <v>0.09366732014453377</v>
      </c>
      <c r="Q61" s="30"/>
    </row>
    <row r="62" spans="3:15" s="23" customFormat="1" ht="15.75">
      <c r="C62" s="37">
        <f>C59-C61</f>
        <v>-4.216555634428687E-06</v>
      </c>
      <c r="D62" s="37"/>
      <c r="E62" s="37">
        <f>E59-E61</f>
        <v>-0.00026081474861622267</v>
      </c>
      <c r="F62" s="37"/>
      <c r="G62" s="37">
        <f>G59-G61</f>
        <v>0.00011845953210559701</v>
      </c>
      <c r="H62" s="37"/>
      <c r="I62" s="37">
        <f>I59-I61</f>
        <v>-1.2501712383150565E-05</v>
      </c>
      <c r="J62" s="37"/>
      <c r="K62" s="37">
        <f>K59-K61</f>
        <v>3.2033590482375557E-06</v>
      </c>
      <c r="L62" s="37"/>
      <c r="M62" s="37">
        <f>M59-M61</f>
        <v>0.0003966942231080489</v>
      </c>
      <c r="N62" s="37"/>
      <c r="O62" s="37">
        <f>O59-O61</f>
        <v>0.000332679855466228</v>
      </c>
    </row>
    <row r="63" spans="3:4" ht="15.75">
      <c r="C63" s="18"/>
      <c r="D63" s="18"/>
    </row>
    <row r="64" spans="3:4" ht="15.75">
      <c r="C64" s="18"/>
      <c r="D64" s="18"/>
    </row>
    <row r="65" spans="3:4" ht="15.75">
      <c r="C65" s="18"/>
      <c r="D65" s="18"/>
    </row>
    <row r="66" spans="3:4" ht="15.75">
      <c r="C66" s="18"/>
      <c r="D66" s="18"/>
    </row>
    <row r="67" spans="3:4" ht="15.75">
      <c r="C67" s="23"/>
      <c r="D67" s="23"/>
    </row>
    <row r="68" spans="3:4" ht="15.75">
      <c r="C68" s="23"/>
      <c r="D68" s="23"/>
    </row>
  </sheetData>
  <sheetProtection/>
  <mergeCells count="4">
    <mergeCell ref="B1:M1"/>
    <mergeCell ref="B2:M2"/>
    <mergeCell ref="B33:M33"/>
    <mergeCell ref="B34:M34"/>
  </mergeCells>
  <printOptions horizontalCentered="1"/>
  <pageMargins left="0.25" right="0.25" top="0.25" bottom="0.5" header="0.1" footer="0.25"/>
  <pageSetup fitToHeight="1" fitToWidth="1" horizontalDpi="600" verticalDpi="600" orientation="landscape" scale="68" r:id="rId1"/>
  <headerFooter alignWithMargins="0">
    <oddFooter>&amp;L&amp;"Times New Roman,Italic"&amp;9Office of Human Resources, Benefits&amp;C&amp;"Times New Roman,Regular"&amp;9&amp;D&amp;R&amp;"Times New Roman,Regular"&amp;9&amp;F,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6.28125" style="0" bestFit="1" customWidth="1"/>
    <col min="3" max="3" width="28.140625" style="0" bestFit="1" customWidth="1"/>
    <col min="4" max="4" width="6.7109375" style="0" bestFit="1" customWidth="1"/>
  </cols>
  <sheetData>
    <row r="1" spans="1:4" ht="26.25">
      <c r="A1" s="83" t="s">
        <v>78</v>
      </c>
      <c r="B1" s="70" t="s">
        <v>79</v>
      </c>
      <c r="C1" s="71" t="s">
        <v>80</v>
      </c>
      <c r="D1" s="70" t="s">
        <v>81</v>
      </c>
    </row>
    <row r="2" spans="1:4" ht="13.5" thickBot="1">
      <c r="A2" s="72" t="s">
        <v>168</v>
      </c>
      <c r="B2" s="72"/>
      <c r="C2" s="72"/>
      <c r="D2" s="72"/>
    </row>
    <row r="3" spans="1:4" ht="12.75">
      <c r="A3" t="s">
        <v>37</v>
      </c>
      <c r="B3" s="73" t="s">
        <v>83</v>
      </c>
      <c r="C3" s="74" t="s">
        <v>84</v>
      </c>
      <c r="D3" s="75">
        <v>27.4</v>
      </c>
    </row>
    <row r="4" spans="1:4" ht="12.75">
      <c r="A4" t="s">
        <v>37</v>
      </c>
      <c r="B4" s="76">
        <v>60025</v>
      </c>
      <c r="C4" s="77" t="s">
        <v>85</v>
      </c>
      <c r="D4" s="75">
        <v>27.4</v>
      </c>
    </row>
    <row r="5" spans="1:4" ht="12.75">
      <c r="A5" t="s">
        <v>37</v>
      </c>
      <c r="B5" s="73" t="s">
        <v>86</v>
      </c>
      <c r="C5" s="74" t="s">
        <v>87</v>
      </c>
      <c r="D5" s="75">
        <v>27.4</v>
      </c>
    </row>
    <row r="6" spans="1:4" ht="12.75">
      <c r="A6" t="s">
        <v>37</v>
      </c>
      <c r="B6" s="73" t="s">
        <v>88</v>
      </c>
      <c r="C6" s="74" t="s">
        <v>89</v>
      </c>
      <c r="D6" s="75">
        <v>27.4</v>
      </c>
    </row>
    <row r="7" spans="1:4" ht="12.75">
      <c r="A7" t="s">
        <v>37</v>
      </c>
      <c r="B7" s="76">
        <v>60035</v>
      </c>
      <c r="C7" s="77" t="s">
        <v>90</v>
      </c>
      <c r="D7" s="75">
        <v>27.4</v>
      </c>
    </row>
    <row r="8" spans="1:4" ht="12.75">
      <c r="A8" t="s">
        <v>37</v>
      </c>
      <c r="B8" s="73" t="s">
        <v>91</v>
      </c>
      <c r="C8" s="74" t="s">
        <v>92</v>
      </c>
      <c r="D8" s="75">
        <v>27.4</v>
      </c>
    </row>
    <row r="9" spans="1:4" ht="12.75">
      <c r="A9" t="s">
        <v>38</v>
      </c>
      <c r="B9" s="73" t="s">
        <v>93</v>
      </c>
      <c r="C9" s="74" t="s">
        <v>94</v>
      </c>
      <c r="D9" s="75">
        <v>32.2</v>
      </c>
    </row>
    <row r="10" spans="1:4" ht="12.75">
      <c r="A10" t="s">
        <v>38</v>
      </c>
      <c r="B10" s="73" t="s">
        <v>95</v>
      </c>
      <c r="C10" s="74" t="s">
        <v>96</v>
      </c>
      <c r="D10" s="75">
        <v>32.2</v>
      </c>
    </row>
    <row r="11" spans="1:4" ht="12.75">
      <c r="A11" t="s">
        <v>38</v>
      </c>
      <c r="B11" s="73" t="s">
        <v>97</v>
      </c>
      <c r="C11" s="74" t="s">
        <v>98</v>
      </c>
      <c r="D11" s="75">
        <v>32.2</v>
      </c>
    </row>
    <row r="12" spans="1:4" ht="12.75">
      <c r="A12" t="s">
        <v>40</v>
      </c>
      <c r="B12" s="73" t="s">
        <v>99</v>
      </c>
      <c r="C12" s="74" t="s">
        <v>100</v>
      </c>
      <c r="D12" s="75">
        <v>16.2</v>
      </c>
    </row>
    <row r="13" spans="1:4" ht="12.75">
      <c r="A13" t="s">
        <v>39</v>
      </c>
      <c r="B13" s="73" t="s">
        <v>101</v>
      </c>
      <c r="C13" s="74" t="s">
        <v>102</v>
      </c>
      <c r="D13" s="75">
        <v>40.5</v>
      </c>
    </row>
    <row r="14" spans="1:4" ht="12.75">
      <c r="A14" t="s">
        <v>40</v>
      </c>
      <c r="B14" s="73" t="s">
        <v>103</v>
      </c>
      <c r="C14" s="74" t="s">
        <v>104</v>
      </c>
      <c r="D14" s="75">
        <v>16.2</v>
      </c>
    </row>
    <row r="15" spans="1:4" ht="12.75">
      <c r="A15" t="s">
        <v>40</v>
      </c>
      <c r="B15" s="73" t="s">
        <v>105</v>
      </c>
      <c r="C15" s="74" t="s">
        <v>106</v>
      </c>
      <c r="D15" s="75">
        <v>16.2</v>
      </c>
    </row>
    <row r="16" spans="1:4" ht="12.75">
      <c r="A16" t="s">
        <v>37</v>
      </c>
      <c r="B16" s="73" t="s">
        <v>107</v>
      </c>
      <c r="C16" s="74" t="s">
        <v>108</v>
      </c>
      <c r="D16" s="75">
        <v>27.4</v>
      </c>
    </row>
    <row r="17" spans="1:4" ht="12.75">
      <c r="A17" t="s">
        <v>37</v>
      </c>
      <c r="B17" s="73" t="s">
        <v>109</v>
      </c>
      <c r="C17" s="74" t="s">
        <v>110</v>
      </c>
      <c r="D17" s="75">
        <v>27.4</v>
      </c>
    </row>
    <row r="18" spans="1:4" ht="12.75">
      <c r="A18" t="s">
        <v>40</v>
      </c>
      <c r="B18" s="73" t="s">
        <v>111</v>
      </c>
      <c r="C18" s="74" t="s">
        <v>112</v>
      </c>
      <c r="D18" s="75">
        <v>16.2</v>
      </c>
    </row>
    <row r="19" spans="1:4" ht="12.75">
      <c r="A19" t="s">
        <v>40</v>
      </c>
      <c r="B19" s="73" t="s">
        <v>113</v>
      </c>
      <c r="C19" s="74" t="s">
        <v>114</v>
      </c>
      <c r="D19" s="75">
        <v>16.2</v>
      </c>
    </row>
    <row r="20" spans="1:4" ht="12.75">
      <c r="A20" t="s">
        <v>40</v>
      </c>
      <c r="B20" s="73" t="s">
        <v>115</v>
      </c>
      <c r="C20" s="74" t="s">
        <v>116</v>
      </c>
      <c r="D20" s="75">
        <v>16.2</v>
      </c>
    </row>
    <row r="21" spans="1:4" ht="12.75">
      <c r="A21" t="s">
        <v>38</v>
      </c>
      <c r="B21" s="73" t="s">
        <v>117</v>
      </c>
      <c r="C21" s="74" t="s">
        <v>118</v>
      </c>
      <c r="D21" s="75">
        <v>32.2</v>
      </c>
    </row>
    <row r="22" spans="1:4" ht="12.75">
      <c r="A22" t="s">
        <v>40</v>
      </c>
      <c r="B22" s="73" t="s">
        <v>119</v>
      </c>
      <c r="C22" s="74" t="s">
        <v>120</v>
      </c>
      <c r="D22" s="75">
        <v>16.2</v>
      </c>
    </row>
    <row r="23" spans="1:4" ht="12.75">
      <c r="A23" t="s">
        <v>43</v>
      </c>
      <c r="B23" s="73" t="s">
        <v>121</v>
      </c>
      <c r="C23" s="74" t="s">
        <v>122</v>
      </c>
      <c r="D23" s="75">
        <v>9.7</v>
      </c>
    </row>
    <row r="24" spans="1:4" ht="12.75">
      <c r="A24" t="s">
        <v>43</v>
      </c>
      <c r="B24" s="73" t="s">
        <v>123</v>
      </c>
      <c r="C24" s="74" t="s">
        <v>124</v>
      </c>
      <c r="D24" s="75">
        <v>9.7</v>
      </c>
    </row>
    <row r="25" spans="1:4" ht="12.75">
      <c r="A25" t="s">
        <v>43</v>
      </c>
      <c r="B25" s="73" t="s">
        <v>125</v>
      </c>
      <c r="C25" s="74" t="s">
        <v>126</v>
      </c>
      <c r="D25" s="75">
        <v>9.7</v>
      </c>
    </row>
    <row r="26" spans="1:4" ht="12.75">
      <c r="A26" t="s">
        <v>37</v>
      </c>
      <c r="B26" s="76">
        <v>60101</v>
      </c>
      <c r="C26" s="77" t="s">
        <v>127</v>
      </c>
      <c r="D26" s="75">
        <v>27.4</v>
      </c>
    </row>
    <row r="27" spans="1:4" ht="12.75">
      <c r="A27" t="s">
        <v>37</v>
      </c>
      <c r="B27" s="76">
        <v>60102</v>
      </c>
      <c r="C27" s="77" t="s">
        <v>128</v>
      </c>
      <c r="D27" s="75">
        <v>27.4</v>
      </c>
    </row>
    <row r="28" spans="1:4" ht="12.75">
      <c r="A28" t="s">
        <v>38</v>
      </c>
      <c r="B28" s="76">
        <v>60103</v>
      </c>
      <c r="C28" s="74" t="s">
        <v>129</v>
      </c>
      <c r="D28" s="75">
        <v>32.2</v>
      </c>
    </row>
    <row r="29" spans="1:4" ht="12.75">
      <c r="A29" t="s">
        <v>39</v>
      </c>
      <c r="B29" s="76">
        <v>60104</v>
      </c>
      <c r="C29" s="74" t="s">
        <v>130</v>
      </c>
      <c r="D29" s="75">
        <v>40.5</v>
      </c>
    </row>
    <row r="30" spans="1:4" ht="12.75">
      <c r="A30" t="s">
        <v>43</v>
      </c>
      <c r="B30" s="76">
        <v>60105</v>
      </c>
      <c r="C30" s="74" t="s">
        <v>131</v>
      </c>
      <c r="D30" s="75">
        <v>9.7</v>
      </c>
    </row>
    <row r="31" spans="1:4" ht="12.75">
      <c r="A31" t="s">
        <v>41</v>
      </c>
      <c r="B31" s="76">
        <v>60106</v>
      </c>
      <c r="C31" s="77" t="s">
        <v>132</v>
      </c>
      <c r="D31" s="75">
        <v>0.9</v>
      </c>
    </row>
    <row r="32" spans="1:4" ht="12.75">
      <c r="A32" t="s">
        <v>40</v>
      </c>
      <c r="B32" s="76">
        <v>60107</v>
      </c>
      <c r="C32" s="77" t="s">
        <v>133</v>
      </c>
      <c r="D32" s="75">
        <v>16.2</v>
      </c>
    </row>
    <row r="33" spans="1:4" ht="12.75">
      <c r="A33" t="s">
        <v>40</v>
      </c>
      <c r="B33" s="76">
        <v>60108</v>
      </c>
      <c r="C33" s="74" t="s">
        <v>134</v>
      </c>
      <c r="D33" s="75">
        <v>16.2</v>
      </c>
    </row>
    <row r="34" spans="1:4" ht="12.75">
      <c r="A34" t="s">
        <v>42</v>
      </c>
      <c r="B34" s="76">
        <v>60109</v>
      </c>
      <c r="C34" s="74" t="s">
        <v>135</v>
      </c>
      <c r="D34" s="75">
        <v>4.7</v>
      </c>
    </row>
    <row r="35" spans="1:4" ht="12.75">
      <c r="A35" t="s">
        <v>41</v>
      </c>
      <c r="B35" s="73" t="s">
        <v>136</v>
      </c>
      <c r="C35" s="74" t="s">
        <v>137</v>
      </c>
      <c r="D35" s="75">
        <v>0.9</v>
      </c>
    </row>
    <row r="36" spans="1:4" ht="12.75">
      <c r="A36" t="s">
        <v>41</v>
      </c>
      <c r="B36" s="73" t="s">
        <v>138</v>
      </c>
      <c r="C36" s="74" t="s">
        <v>139</v>
      </c>
      <c r="D36" s="75">
        <v>0.9</v>
      </c>
    </row>
    <row r="37" spans="1:4" ht="12.75">
      <c r="A37" t="s">
        <v>41</v>
      </c>
      <c r="B37" s="73" t="s">
        <v>140</v>
      </c>
      <c r="C37" s="74" t="s">
        <v>141</v>
      </c>
      <c r="D37" s="75">
        <v>0.9</v>
      </c>
    </row>
    <row r="38" spans="1:4" ht="12.75">
      <c r="A38" s="82" t="s">
        <v>41</v>
      </c>
      <c r="B38" s="76">
        <v>60119</v>
      </c>
      <c r="C38" s="77" t="s">
        <v>169</v>
      </c>
      <c r="D38" s="75">
        <v>0.9</v>
      </c>
    </row>
    <row r="39" spans="1:4" ht="12.75">
      <c r="A39" t="s">
        <v>40</v>
      </c>
      <c r="B39" s="73" t="s">
        <v>142</v>
      </c>
      <c r="C39" s="74" t="s">
        <v>143</v>
      </c>
      <c r="D39" s="75">
        <v>16.2</v>
      </c>
    </row>
    <row r="40" spans="1:4" ht="12.75">
      <c r="A40" t="s">
        <v>40</v>
      </c>
      <c r="B40" s="73" t="s">
        <v>144</v>
      </c>
      <c r="C40" s="74" t="s">
        <v>145</v>
      </c>
      <c r="D40" s="75">
        <v>16.2</v>
      </c>
    </row>
    <row r="41" spans="1:4" ht="12.75">
      <c r="A41" t="s">
        <v>40</v>
      </c>
      <c r="B41" s="73" t="s">
        <v>146</v>
      </c>
      <c r="C41" s="74" t="s">
        <v>147</v>
      </c>
      <c r="D41" s="75">
        <v>16.2</v>
      </c>
    </row>
    <row r="42" spans="1:4" ht="12.75">
      <c r="A42" t="s">
        <v>41</v>
      </c>
      <c r="B42" s="73" t="s">
        <v>148</v>
      </c>
      <c r="C42" s="74" t="s">
        <v>149</v>
      </c>
      <c r="D42" s="75">
        <v>0.9</v>
      </c>
    </row>
    <row r="43" spans="1:4" ht="12.75">
      <c r="A43" t="s">
        <v>41</v>
      </c>
      <c r="B43" s="73" t="s">
        <v>150</v>
      </c>
      <c r="C43" s="74" t="s">
        <v>151</v>
      </c>
      <c r="D43" s="75">
        <v>0.9</v>
      </c>
    </row>
    <row r="44" spans="1:4" ht="12.75">
      <c r="A44" t="s">
        <v>40</v>
      </c>
      <c r="B44" s="73" t="s">
        <v>152</v>
      </c>
      <c r="C44" s="74" t="s">
        <v>153</v>
      </c>
      <c r="D44" s="75">
        <v>16.2</v>
      </c>
    </row>
    <row r="45" spans="1:4" ht="12.75">
      <c r="A45" t="s">
        <v>41</v>
      </c>
      <c r="B45" s="76">
        <v>60155</v>
      </c>
      <c r="C45" s="74" t="s">
        <v>155</v>
      </c>
      <c r="D45" s="75">
        <v>0.9</v>
      </c>
    </row>
    <row r="46" spans="1:4" ht="12.75">
      <c r="A46" t="s">
        <v>40</v>
      </c>
      <c r="B46" s="73" t="s">
        <v>156</v>
      </c>
      <c r="C46" s="74" t="s">
        <v>157</v>
      </c>
      <c r="D46" s="75">
        <v>16.2</v>
      </c>
    </row>
    <row r="47" spans="1:4" ht="12.75">
      <c r="A47" t="s">
        <v>43</v>
      </c>
      <c r="B47" s="76">
        <v>60157</v>
      </c>
      <c r="C47" s="74" t="s">
        <v>159</v>
      </c>
      <c r="D47" s="75">
        <v>9.7</v>
      </c>
    </row>
    <row r="48" spans="1:4" ht="12.75">
      <c r="A48" t="s">
        <v>43</v>
      </c>
      <c r="B48" s="73" t="s">
        <v>160</v>
      </c>
      <c r="C48" s="74" t="s">
        <v>161</v>
      </c>
      <c r="D48" s="75">
        <v>9.7</v>
      </c>
    </row>
    <row r="49" spans="1:4" ht="12.75">
      <c r="A49" t="s">
        <v>43</v>
      </c>
      <c r="B49" s="76">
        <v>60159</v>
      </c>
      <c r="C49" s="74" t="s">
        <v>163</v>
      </c>
      <c r="D49" s="75">
        <v>9.7</v>
      </c>
    </row>
    <row r="50" spans="1:4" ht="12.75">
      <c r="A50" s="74" t="s">
        <v>43</v>
      </c>
      <c r="B50" s="81">
        <v>65202</v>
      </c>
      <c r="C50" s="74" t="s">
        <v>164</v>
      </c>
      <c r="D50" s="75">
        <v>9.7</v>
      </c>
    </row>
    <row r="51" spans="1:4" ht="12.75">
      <c r="A51" s="74" t="s">
        <v>43</v>
      </c>
      <c r="B51" s="81">
        <v>65203</v>
      </c>
      <c r="C51" s="74" t="s">
        <v>165</v>
      </c>
      <c r="D51" s="75">
        <v>9.7</v>
      </c>
    </row>
    <row r="52" spans="1:4" ht="12.75">
      <c r="A52" t="s">
        <v>42</v>
      </c>
      <c r="B52" s="73" t="s">
        <v>166</v>
      </c>
      <c r="C52" s="74" t="s">
        <v>167</v>
      </c>
      <c r="D52" s="75">
        <v>4.7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0" bestFit="1" customWidth="1"/>
    <col min="2" max="2" width="6.28125" style="0" bestFit="1" customWidth="1"/>
    <col min="3" max="3" width="28.140625" style="0" bestFit="1" customWidth="1"/>
    <col min="4" max="4" width="6.7109375" style="0" bestFit="1" customWidth="1"/>
    <col min="5" max="16384" width="20.8515625" style="0" customWidth="1"/>
  </cols>
  <sheetData>
    <row r="1" spans="1:4" ht="26.25">
      <c r="A1" s="69" t="s">
        <v>78</v>
      </c>
      <c r="B1" s="70" t="s">
        <v>79</v>
      </c>
      <c r="C1" s="71" t="s">
        <v>80</v>
      </c>
      <c r="D1" s="70" t="s">
        <v>81</v>
      </c>
    </row>
    <row r="2" spans="1:4" ht="13.5" thickBot="1">
      <c r="A2" s="72" t="s">
        <v>82</v>
      </c>
      <c r="B2" s="72"/>
      <c r="C2" s="72"/>
      <c r="D2" s="72"/>
    </row>
    <row r="3" spans="1:4" ht="12.75">
      <c r="A3" t="s">
        <v>37</v>
      </c>
      <c r="B3" s="73" t="s">
        <v>83</v>
      </c>
      <c r="C3" s="74" t="s">
        <v>84</v>
      </c>
      <c r="D3" s="75">
        <v>24.4</v>
      </c>
    </row>
    <row r="4" spans="1:4" ht="12.75">
      <c r="A4" t="s">
        <v>37</v>
      </c>
      <c r="B4" s="76">
        <v>60025</v>
      </c>
      <c r="C4" s="77" t="s">
        <v>85</v>
      </c>
      <c r="D4" s="75">
        <v>24.4</v>
      </c>
    </row>
    <row r="5" spans="1:4" ht="12.75">
      <c r="A5" t="s">
        <v>37</v>
      </c>
      <c r="B5" s="73" t="s">
        <v>86</v>
      </c>
      <c r="C5" s="74" t="s">
        <v>87</v>
      </c>
      <c r="D5" s="75">
        <v>24.4</v>
      </c>
    </row>
    <row r="6" spans="1:4" ht="12.75">
      <c r="A6" t="s">
        <v>37</v>
      </c>
      <c r="B6" s="73" t="s">
        <v>88</v>
      </c>
      <c r="C6" s="74" t="s">
        <v>89</v>
      </c>
      <c r="D6" s="75">
        <v>24.4</v>
      </c>
    </row>
    <row r="7" spans="1:4" ht="12.75">
      <c r="A7" t="s">
        <v>37</v>
      </c>
      <c r="B7" s="76">
        <v>60035</v>
      </c>
      <c r="C7" s="77" t="s">
        <v>90</v>
      </c>
      <c r="D7" s="75">
        <v>24.4</v>
      </c>
    </row>
    <row r="8" spans="1:4" ht="12.75">
      <c r="A8" t="s">
        <v>37</v>
      </c>
      <c r="B8" s="73" t="s">
        <v>91</v>
      </c>
      <c r="C8" s="74" t="s">
        <v>92</v>
      </c>
      <c r="D8" s="75">
        <v>24.4</v>
      </c>
    </row>
    <row r="9" spans="1:4" ht="12.75">
      <c r="A9" t="s">
        <v>38</v>
      </c>
      <c r="B9" s="73" t="s">
        <v>93</v>
      </c>
      <c r="C9" s="74" t="s">
        <v>94</v>
      </c>
      <c r="D9" s="75">
        <v>32.7</v>
      </c>
    </row>
    <row r="10" spans="1:4" ht="12.75">
      <c r="A10" t="s">
        <v>38</v>
      </c>
      <c r="B10" s="73" t="s">
        <v>95</v>
      </c>
      <c r="C10" s="74" t="s">
        <v>96</v>
      </c>
      <c r="D10" s="75">
        <v>32.7</v>
      </c>
    </row>
    <row r="11" spans="1:4" ht="12.75">
      <c r="A11" t="s">
        <v>38</v>
      </c>
      <c r="B11" s="73" t="s">
        <v>97</v>
      </c>
      <c r="C11" s="74" t="s">
        <v>98</v>
      </c>
      <c r="D11" s="75">
        <v>32.7</v>
      </c>
    </row>
    <row r="12" spans="1:4" ht="12.75">
      <c r="A12" t="s">
        <v>40</v>
      </c>
      <c r="B12" s="73" t="s">
        <v>99</v>
      </c>
      <c r="C12" s="74" t="s">
        <v>100</v>
      </c>
      <c r="D12" s="75">
        <v>15.2</v>
      </c>
    </row>
    <row r="13" spans="1:4" ht="12.75">
      <c r="A13" t="s">
        <v>39</v>
      </c>
      <c r="B13" s="73" t="s">
        <v>101</v>
      </c>
      <c r="C13" s="74" t="s">
        <v>102</v>
      </c>
      <c r="D13" s="75">
        <v>42.2</v>
      </c>
    </row>
    <row r="14" spans="1:4" ht="12.75">
      <c r="A14" t="s">
        <v>40</v>
      </c>
      <c r="B14" s="73" t="s">
        <v>103</v>
      </c>
      <c r="C14" s="74" t="s">
        <v>104</v>
      </c>
      <c r="D14" s="75">
        <v>15.2</v>
      </c>
    </row>
    <row r="15" spans="1:4" ht="12.75">
      <c r="A15" t="s">
        <v>40</v>
      </c>
      <c r="B15" s="73" t="s">
        <v>105</v>
      </c>
      <c r="C15" s="74" t="s">
        <v>106</v>
      </c>
      <c r="D15" s="75">
        <v>15.2</v>
      </c>
    </row>
    <row r="16" spans="1:4" ht="12.75">
      <c r="A16" t="s">
        <v>37</v>
      </c>
      <c r="B16" s="73" t="s">
        <v>107</v>
      </c>
      <c r="C16" s="74" t="s">
        <v>108</v>
      </c>
      <c r="D16" s="75">
        <v>24.4</v>
      </c>
    </row>
    <row r="17" spans="1:4" ht="12.75">
      <c r="A17" t="s">
        <v>37</v>
      </c>
      <c r="B17" s="73" t="s">
        <v>109</v>
      </c>
      <c r="C17" s="74" t="s">
        <v>110</v>
      </c>
      <c r="D17" s="75">
        <v>24.4</v>
      </c>
    </row>
    <row r="18" spans="1:4" ht="12.75">
      <c r="A18" t="s">
        <v>40</v>
      </c>
      <c r="B18" s="73" t="s">
        <v>111</v>
      </c>
      <c r="C18" s="74" t="s">
        <v>112</v>
      </c>
      <c r="D18" s="75">
        <v>15.2</v>
      </c>
    </row>
    <row r="19" spans="1:4" ht="12.75">
      <c r="A19" t="s">
        <v>40</v>
      </c>
      <c r="B19" s="73" t="s">
        <v>113</v>
      </c>
      <c r="C19" s="74" t="s">
        <v>114</v>
      </c>
      <c r="D19" s="75">
        <v>15.2</v>
      </c>
    </row>
    <row r="20" spans="1:4" ht="12.75">
      <c r="A20" t="s">
        <v>40</v>
      </c>
      <c r="B20" s="73" t="s">
        <v>115</v>
      </c>
      <c r="C20" s="74" t="s">
        <v>116</v>
      </c>
      <c r="D20" s="75">
        <v>15.2</v>
      </c>
    </row>
    <row r="21" spans="1:4" ht="12.75">
      <c r="A21" t="s">
        <v>38</v>
      </c>
      <c r="B21" s="73" t="s">
        <v>117</v>
      </c>
      <c r="C21" s="74" t="s">
        <v>118</v>
      </c>
      <c r="D21" s="75">
        <v>32.7</v>
      </c>
    </row>
    <row r="22" spans="1:4" ht="12.75">
      <c r="A22" t="s">
        <v>40</v>
      </c>
      <c r="B22" s="73" t="s">
        <v>119</v>
      </c>
      <c r="C22" s="74" t="s">
        <v>120</v>
      </c>
      <c r="D22" s="75">
        <v>15.2</v>
      </c>
    </row>
    <row r="23" spans="1:4" ht="12.75">
      <c r="A23" t="s">
        <v>43</v>
      </c>
      <c r="B23" s="73" t="s">
        <v>121</v>
      </c>
      <c r="C23" s="74" t="s">
        <v>122</v>
      </c>
      <c r="D23" s="75">
        <v>9.7</v>
      </c>
    </row>
    <row r="24" spans="1:4" ht="12.75">
      <c r="A24" t="s">
        <v>43</v>
      </c>
      <c r="B24" s="73" t="s">
        <v>123</v>
      </c>
      <c r="C24" s="74" t="s">
        <v>124</v>
      </c>
      <c r="D24" s="75">
        <v>9.7</v>
      </c>
    </row>
    <row r="25" spans="1:4" ht="12.75">
      <c r="A25" t="s">
        <v>43</v>
      </c>
      <c r="B25" s="73" t="s">
        <v>125</v>
      </c>
      <c r="C25" s="74" t="s">
        <v>126</v>
      </c>
      <c r="D25" s="75">
        <v>9.7</v>
      </c>
    </row>
    <row r="26" spans="1:4" ht="12.75">
      <c r="A26" t="s">
        <v>37</v>
      </c>
      <c r="B26" s="76">
        <v>60101</v>
      </c>
      <c r="C26" s="77" t="s">
        <v>127</v>
      </c>
      <c r="D26" s="75">
        <v>24.4</v>
      </c>
    </row>
    <row r="27" spans="1:4" ht="12.75">
      <c r="A27" t="s">
        <v>37</v>
      </c>
      <c r="B27" s="76">
        <v>60102</v>
      </c>
      <c r="C27" s="77" t="s">
        <v>128</v>
      </c>
      <c r="D27" s="75">
        <v>24.4</v>
      </c>
    </row>
    <row r="28" spans="1:4" ht="12.75">
      <c r="A28" t="s">
        <v>38</v>
      </c>
      <c r="B28" s="76">
        <v>60103</v>
      </c>
      <c r="C28" s="74" t="s">
        <v>129</v>
      </c>
      <c r="D28" s="75">
        <v>32.7</v>
      </c>
    </row>
    <row r="29" spans="1:4" ht="12.75">
      <c r="A29" t="s">
        <v>39</v>
      </c>
      <c r="B29" s="76">
        <v>60104</v>
      </c>
      <c r="C29" s="74" t="s">
        <v>130</v>
      </c>
      <c r="D29" s="75">
        <v>42.2</v>
      </c>
    </row>
    <row r="30" spans="1:4" ht="12.75">
      <c r="A30" t="s">
        <v>43</v>
      </c>
      <c r="B30" s="78">
        <v>60105</v>
      </c>
      <c r="C30" s="79" t="s">
        <v>131</v>
      </c>
      <c r="D30" s="75">
        <v>9.7</v>
      </c>
    </row>
    <row r="31" spans="1:4" ht="12.75">
      <c r="A31" t="s">
        <v>41</v>
      </c>
      <c r="B31" s="78">
        <v>60106</v>
      </c>
      <c r="C31" s="79" t="s">
        <v>132</v>
      </c>
      <c r="D31" s="75">
        <v>9.7</v>
      </c>
    </row>
    <row r="32" spans="1:4" ht="12.75">
      <c r="A32" t="s">
        <v>40</v>
      </c>
      <c r="B32" s="76">
        <v>60107</v>
      </c>
      <c r="C32" s="77" t="s">
        <v>133</v>
      </c>
      <c r="D32" s="75">
        <v>15.2</v>
      </c>
    </row>
    <row r="33" spans="1:4" ht="12.75">
      <c r="A33" t="s">
        <v>40</v>
      </c>
      <c r="B33" s="76">
        <v>60108</v>
      </c>
      <c r="C33" s="74" t="s">
        <v>134</v>
      </c>
      <c r="D33" s="75">
        <v>15.2</v>
      </c>
    </row>
    <row r="34" spans="1:4" ht="12.75">
      <c r="A34" t="s">
        <v>42</v>
      </c>
      <c r="B34" s="76">
        <v>60109</v>
      </c>
      <c r="C34" s="74" t="s">
        <v>135</v>
      </c>
      <c r="D34" s="75">
        <v>9.7</v>
      </c>
    </row>
    <row r="35" spans="1:4" ht="12.75">
      <c r="A35" t="s">
        <v>41</v>
      </c>
      <c r="B35" s="73" t="s">
        <v>136</v>
      </c>
      <c r="C35" s="74" t="s">
        <v>137</v>
      </c>
      <c r="D35" s="75">
        <v>9.7</v>
      </c>
    </row>
    <row r="36" spans="1:4" ht="12.75">
      <c r="A36" t="s">
        <v>41</v>
      </c>
      <c r="B36" s="73" t="s">
        <v>138</v>
      </c>
      <c r="C36" s="74" t="s">
        <v>139</v>
      </c>
      <c r="D36" s="75">
        <v>9.7</v>
      </c>
    </row>
    <row r="37" spans="1:4" ht="12.75">
      <c r="A37" t="s">
        <v>41</v>
      </c>
      <c r="B37" s="80" t="s">
        <v>140</v>
      </c>
      <c r="C37" s="79" t="s">
        <v>141</v>
      </c>
      <c r="D37" s="75">
        <v>9.7</v>
      </c>
    </row>
    <row r="38" spans="1:4" ht="12.75">
      <c r="A38" t="s">
        <v>40</v>
      </c>
      <c r="B38" s="73" t="s">
        <v>142</v>
      </c>
      <c r="C38" s="74" t="s">
        <v>143</v>
      </c>
      <c r="D38" s="75">
        <v>15.2</v>
      </c>
    </row>
    <row r="39" spans="1:4" ht="12.75">
      <c r="A39" t="s">
        <v>40</v>
      </c>
      <c r="B39" s="73" t="s">
        <v>144</v>
      </c>
      <c r="C39" s="74" t="s">
        <v>145</v>
      </c>
      <c r="D39" s="75">
        <v>15.2</v>
      </c>
    </row>
    <row r="40" spans="1:4" ht="12.75">
      <c r="A40" t="s">
        <v>40</v>
      </c>
      <c r="B40" s="73" t="s">
        <v>146</v>
      </c>
      <c r="C40" s="74" t="s">
        <v>147</v>
      </c>
      <c r="D40" s="75">
        <v>15.2</v>
      </c>
    </row>
    <row r="41" spans="1:4" ht="12.75">
      <c r="A41" t="s">
        <v>41</v>
      </c>
      <c r="B41" s="73" t="s">
        <v>148</v>
      </c>
      <c r="C41" s="74" t="s">
        <v>149</v>
      </c>
      <c r="D41" s="75">
        <v>9.7</v>
      </c>
    </row>
    <row r="42" spans="1:4" ht="12.75">
      <c r="A42" t="s">
        <v>41</v>
      </c>
      <c r="B42" s="73" t="s">
        <v>150</v>
      </c>
      <c r="C42" s="74" t="s">
        <v>151</v>
      </c>
      <c r="D42" s="75">
        <v>9.7</v>
      </c>
    </row>
    <row r="43" spans="1:4" ht="12.75">
      <c r="A43" t="s">
        <v>40</v>
      </c>
      <c r="B43" s="73" t="s">
        <v>152</v>
      </c>
      <c r="C43" s="74" t="s">
        <v>153</v>
      </c>
      <c r="D43" s="75">
        <v>15.2</v>
      </c>
    </row>
    <row r="44" spans="1:4" ht="12.75">
      <c r="A44" t="s">
        <v>41</v>
      </c>
      <c r="B44" s="73" t="s">
        <v>154</v>
      </c>
      <c r="C44" s="74" t="s">
        <v>155</v>
      </c>
      <c r="D44" s="75">
        <v>9.7</v>
      </c>
    </row>
    <row r="45" spans="1:4" ht="12.75">
      <c r="A45" t="s">
        <v>40</v>
      </c>
      <c r="B45" s="73" t="s">
        <v>156</v>
      </c>
      <c r="C45" s="74" t="s">
        <v>157</v>
      </c>
      <c r="D45" s="75">
        <v>15.2</v>
      </c>
    </row>
    <row r="46" spans="1:4" ht="12.75">
      <c r="A46" t="s">
        <v>43</v>
      </c>
      <c r="B46" s="73" t="s">
        <v>158</v>
      </c>
      <c r="C46" s="74" t="s">
        <v>159</v>
      </c>
      <c r="D46" s="75">
        <v>9.7</v>
      </c>
    </row>
    <row r="47" spans="1:4" ht="12.75">
      <c r="A47" t="s">
        <v>43</v>
      </c>
      <c r="B47" s="73" t="s">
        <v>160</v>
      </c>
      <c r="C47" s="74" t="s">
        <v>161</v>
      </c>
      <c r="D47" s="75">
        <v>9.7</v>
      </c>
    </row>
    <row r="48" spans="1:4" ht="12.75">
      <c r="A48" t="s">
        <v>43</v>
      </c>
      <c r="B48" s="80" t="s">
        <v>162</v>
      </c>
      <c r="C48" s="79" t="s">
        <v>163</v>
      </c>
      <c r="D48" s="75">
        <v>9.7</v>
      </c>
    </row>
    <row r="49" spans="1:4" ht="12.75">
      <c r="A49" s="74" t="s">
        <v>43</v>
      </c>
      <c r="B49" s="81">
        <v>65202</v>
      </c>
      <c r="C49" s="74" t="s">
        <v>164</v>
      </c>
      <c r="D49" s="75">
        <v>9.7</v>
      </c>
    </row>
    <row r="50" spans="1:4" ht="12.75">
      <c r="A50" s="74" t="s">
        <v>43</v>
      </c>
      <c r="B50" s="81">
        <v>65203</v>
      </c>
      <c r="C50" s="74" t="s">
        <v>165</v>
      </c>
      <c r="D50" s="75">
        <v>9.7</v>
      </c>
    </row>
    <row r="51" spans="1:4" ht="12.75">
      <c r="A51" t="s">
        <v>42</v>
      </c>
      <c r="B51" s="80" t="s">
        <v>166</v>
      </c>
      <c r="C51" s="79" t="s">
        <v>167</v>
      </c>
      <c r="D51" s="75">
        <v>9.7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Human Resources</dc:creator>
  <cp:keywords/>
  <dc:description/>
  <cp:lastModifiedBy>hupp.1</cp:lastModifiedBy>
  <dcterms:created xsi:type="dcterms:W3CDTF">2007-09-24T19:13:46Z</dcterms:created>
  <dcterms:modified xsi:type="dcterms:W3CDTF">2010-07-13T14:20:07Z</dcterms:modified>
  <cp:category/>
  <cp:version/>
  <cp:contentType/>
  <cp:contentStatus/>
</cp:coreProperties>
</file>